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kandar\Desktop\"/>
    </mc:Choice>
  </mc:AlternateContent>
  <bookViews>
    <workbookView xWindow="0" yWindow="0" windowWidth="28800" windowHeight="12435" firstSheet="3" activeTab="3"/>
  </bookViews>
  <sheets>
    <sheet name="Мероприятия" sheetId="1" state="hidden" r:id="rId1"/>
    <sheet name="Лист1" sheetId="2" state="hidden" r:id="rId2"/>
    <sheet name="Лист3" sheetId="4" state="hidden" r:id="rId3"/>
    <sheet name="типовая форма 1" sheetId="6" r:id="rId4"/>
  </sheets>
  <definedNames>
    <definedName name="OLE_LINK15" localSheetId="2">Лист3!$B$29</definedName>
    <definedName name="_xlnm.Print_Titles" localSheetId="0">Мероприятия!$4:$7</definedName>
    <definedName name="_xlnm.Print_Titles" localSheetId="3">'типовая форма 1'!$5:$8</definedName>
    <definedName name="_xlnm.Print_Area" localSheetId="0">Мероприятия!$A$1:$L$273</definedName>
  </definedNames>
  <calcPr calcId="152511" iterateDelta="1E-4"/>
</workbook>
</file>

<file path=xl/calcChain.xml><?xml version="1.0" encoding="utf-8"?>
<calcChain xmlns="http://schemas.openxmlformats.org/spreadsheetml/2006/main">
  <c r="G224" i="1" l="1"/>
  <c r="H224" i="1"/>
  <c r="I224" i="1"/>
  <c r="J224" i="1"/>
  <c r="K224" i="1"/>
  <c r="L224" i="1"/>
  <c r="F224" i="1"/>
  <c r="E225" i="1"/>
  <c r="E226" i="1"/>
  <c r="E220" i="1"/>
  <c r="E224" i="1" l="1"/>
  <c r="I39" i="1"/>
  <c r="J39" i="1"/>
  <c r="J40" i="1" s="1"/>
  <c r="K39" i="1"/>
  <c r="K40" i="1" s="1"/>
  <c r="L39" i="1"/>
  <c r="L40" i="1" s="1"/>
  <c r="I40" i="1"/>
  <c r="G37" i="1" l="1"/>
  <c r="F37" i="1"/>
  <c r="H39" i="1"/>
  <c r="H40" i="1" l="1"/>
  <c r="G40" i="1"/>
  <c r="F40" i="1"/>
  <c r="E85" i="1" l="1"/>
  <c r="H35" i="1" l="1"/>
  <c r="G35" i="1"/>
  <c r="F35" i="1"/>
  <c r="G240" i="1" l="1"/>
  <c r="H240" i="1"/>
  <c r="I240" i="1"/>
  <c r="J240" i="1"/>
  <c r="K240" i="1"/>
  <c r="L240" i="1"/>
  <c r="F240" i="1"/>
  <c r="G67" i="1" l="1"/>
  <c r="F67" i="1"/>
  <c r="H38" i="1"/>
  <c r="L35" i="1"/>
  <c r="K35" i="1"/>
  <c r="J35" i="1"/>
  <c r="I35" i="1"/>
  <c r="G212" i="1" l="1"/>
  <c r="H212" i="1"/>
  <c r="I212" i="1"/>
  <c r="I266" i="1" s="1"/>
  <c r="J212" i="1"/>
  <c r="J266" i="1" s="1"/>
  <c r="K212" i="1"/>
  <c r="K266" i="1" s="1"/>
  <c r="L212" i="1"/>
  <c r="L266" i="1" s="1"/>
  <c r="F212" i="1"/>
  <c r="G210" i="1"/>
  <c r="G269" i="1" s="1"/>
  <c r="H210" i="1"/>
  <c r="H269" i="1" s="1"/>
  <c r="I210" i="1"/>
  <c r="I269" i="1" s="1"/>
  <c r="J210" i="1"/>
  <c r="J269" i="1" s="1"/>
  <c r="K210" i="1"/>
  <c r="K269" i="1" s="1"/>
  <c r="L210" i="1"/>
  <c r="L269" i="1" s="1"/>
  <c r="F210" i="1"/>
  <c r="F269" i="1" s="1"/>
  <c r="F211" i="1"/>
  <c r="G211" i="1"/>
  <c r="H211" i="1"/>
  <c r="I211" i="1"/>
  <c r="J211" i="1"/>
  <c r="K211" i="1"/>
  <c r="L211" i="1"/>
  <c r="G241" i="1"/>
  <c r="H241" i="1"/>
  <c r="I241" i="1"/>
  <c r="J241" i="1"/>
  <c r="K241" i="1"/>
  <c r="L241" i="1"/>
  <c r="F241" i="1"/>
  <c r="G238" i="1"/>
  <c r="H238" i="1"/>
  <c r="I238" i="1"/>
  <c r="J238" i="1"/>
  <c r="K238" i="1"/>
  <c r="L238" i="1"/>
  <c r="F238" i="1"/>
  <c r="G235" i="1"/>
  <c r="H235" i="1"/>
  <c r="I235" i="1"/>
  <c r="J235" i="1"/>
  <c r="K235" i="1"/>
  <c r="L235" i="1"/>
  <c r="F235" i="1"/>
  <c r="G231" i="1"/>
  <c r="H231" i="1"/>
  <c r="I231" i="1"/>
  <c r="J231" i="1"/>
  <c r="K231" i="1"/>
  <c r="L231" i="1"/>
  <c r="F231" i="1"/>
  <c r="G221" i="1"/>
  <c r="H221" i="1"/>
  <c r="I221" i="1"/>
  <c r="J221" i="1"/>
  <c r="K221" i="1"/>
  <c r="L221" i="1"/>
  <c r="F221" i="1"/>
  <c r="F216" i="1"/>
  <c r="E269" i="1" l="1"/>
  <c r="F266" i="1"/>
  <c r="H266" i="1"/>
  <c r="G266" i="1"/>
  <c r="G216" i="1"/>
  <c r="H216" i="1"/>
  <c r="I216" i="1"/>
  <c r="J216" i="1"/>
  <c r="K216" i="1"/>
  <c r="L216" i="1"/>
  <c r="G213" i="1"/>
  <c r="H213" i="1"/>
  <c r="I213" i="1"/>
  <c r="J213" i="1"/>
  <c r="K213" i="1"/>
  <c r="L213" i="1"/>
  <c r="F213" i="1"/>
  <c r="H209" i="1"/>
  <c r="I209" i="1"/>
  <c r="J209" i="1"/>
  <c r="K209" i="1"/>
  <c r="L209" i="1"/>
  <c r="G209" i="1"/>
  <c r="F209" i="1"/>
  <c r="G202" i="1"/>
  <c r="H202" i="1"/>
  <c r="I202" i="1"/>
  <c r="J202" i="1"/>
  <c r="K202" i="1"/>
  <c r="L202" i="1"/>
  <c r="F202" i="1"/>
  <c r="G198" i="1"/>
  <c r="H198" i="1"/>
  <c r="I198" i="1"/>
  <c r="J198" i="1"/>
  <c r="K198" i="1"/>
  <c r="L198" i="1"/>
  <c r="F198" i="1"/>
  <c r="E266" i="1" l="1"/>
  <c r="K248" i="1"/>
  <c r="K267" i="1"/>
  <c r="L248" i="1"/>
  <c r="L267" i="1"/>
  <c r="H248" i="1"/>
  <c r="H267" i="1"/>
  <c r="I248" i="1"/>
  <c r="I267" i="1"/>
  <c r="J248" i="1"/>
  <c r="J267" i="1"/>
  <c r="G248" i="1"/>
  <c r="G267" i="1"/>
  <c r="F248" i="1"/>
  <c r="F267" i="1"/>
  <c r="E267" i="1" s="1"/>
  <c r="E198" i="1"/>
  <c r="G195" i="1"/>
  <c r="H195" i="1"/>
  <c r="I195" i="1"/>
  <c r="J195" i="1"/>
  <c r="K195" i="1"/>
  <c r="L195" i="1"/>
  <c r="F195" i="1"/>
  <c r="G184" i="1"/>
  <c r="H184" i="1"/>
  <c r="I184" i="1"/>
  <c r="I153" i="1" s="1"/>
  <c r="J184" i="1"/>
  <c r="J153" i="1" s="1"/>
  <c r="J271" i="1" s="1"/>
  <c r="K184" i="1"/>
  <c r="K153" i="1" s="1"/>
  <c r="L184" i="1"/>
  <c r="L153" i="1" s="1"/>
  <c r="G185" i="1"/>
  <c r="H185" i="1"/>
  <c r="I185" i="1"/>
  <c r="I154" i="1" s="1"/>
  <c r="J185" i="1"/>
  <c r="K185" i="1"/>
  <c r="L185" i="1"/>
  <c r="L154" i="1" s="1"/>
  <c r="L273" i="1" s="1"/>
  <c r="G186" i="1"/>
  <c r="H186" i="1"/>
  <c r="I186" i="1"/>
  <c r="I155" i="1" s="1"/>
  <c r="J186" i="1"/>
  <c r="J155" i="1" s="1"/>
  <c r="K186" i="1"/>
  <c r="K155" i="1" s="1"/>
  <c r="L186" i="1"/>
  <c r="L155" i="1" s="1"/>
  <c r="F186" i="1"/>
  <c r="F185" i="1"/>
  <c r="F184" i="1"/>
  <c r="G191" i="1"/>
  <c r="H191" i="1"/>
  <c r="I191" i="1"/>
  <c r="J191" i="1"/>
  <c r="K191" i="1"/>
  <c r="L191" i="1"/>
  <c r="F191" i="1"/>
  <c r="F187" i="1"/>
  <c r="G187" i="1"/>
  <c r="H187" i="1"/>
  <c r="I187" i="1"/>
  <c r="J187" i="1"/>
  <c r="K187" i="1"/>
  <c r="L187" i="1"/>
  <c r="G180" i="1"/>
  <c r="H180" i="1"/>
  <c r="I180" i="1"/>
  <c r="J180" i="1"/>
  <c r="K180" i="1"/>
  <c r="L180" i="1"/>
  <c r="F180" i="1"/>
  <c r="G177" i="1"/>
  <c r="H177" i="1"/>
  <c r="I177" i="1"/>
  <c r="J177" i="1"/>
  <c r="K177" i="1"/>
  <c r="L177" i="1"/>
  <c r="F177" i="1"/>
  <c r="G174" i="1"/>
  <c r="H174" i="1"/>
  <c r="I174" i="1"/>
  <c r="J174" i="1"/>
  <c r="K174" i="1"/>
  <c r="L174" i="1"/>
  <c r="F174" i="1"/>
  <c r="G171" i="1"/>
  <c r="H171" i="1"/>
  <c r="I171" i="1"/>
  <c r="J171" i="1"/>
  <c r="K171" i="1"/>
  <c r="L171" i="1"/>
  <c r="F171" i="1"/>
  <c r="G168" i="1"/>
  <c r="H168" i="1"/>
  <c r="I168" i="1"/>
  <c r="J168" i="1"/>
  <c r="K168" i="1"/>
  <c r="L168" i="1"/>
  <c r="F168" i="1"/>
  <c r="G165" i="1"/>
  <c r="H165" i="1"/>
  <c r="I165" i="1"/>
  <c r="J165" i="1"/>
  <c r="K165" i="1"/>
  <c r="L165" i="1"/>
  <c r="F165" i="1"/>
  <c r="G162" i="1"/>
  <c r="H162" i="1"/>
  <c r="I162" i="1"/>
  <c r="J162" i="1"/>
  <c r="K162" i="1"/>
  <c r="L162" i="1"/>
  <c r="F162" i="1"/>
  <c r="G159" i="1"/>
  <c r="H159" i="1"/>
  <c r="I159" i="1"/>
  <c r="J159" i="1"/>
  <c r="K159" i="1"/>
  <c r="L159" i="1"/>
  <c r="F159" i="1"/>
  <c r="G156" i="1"/>
  <c r="H156" i="1"/>
  <c r="I156" i="1"/>
  <c r="J156" i="1"/>
  <c r="K156" i="1"/>
  <c r="L156" i="1"/>
  <c r="F156" i="1"/>
  <c r="E235" i="1"/>
  <c r="E236" i="1"/>
  <c r="E237" i="1"/>
  <c r="E238" i="1"/>
  <c r="E239" i="1"/>
  <c r="E240" i="1"/>
  <c r="E241" i="1"/>
  <c r="E242" i="1"/>
  <c r="E243" i="1"/>
  <c r="E227" i="1"/>
  <c r="E228" i="1"/>
  <c r="E229" i="1"/>
  <c r="E230" i="1"/>
  <c r="E231" i="1"/>
  <c r="E232" i="1"/>
  <c r="E233" i="1"/>
  <c r="E234" i="1"/>
  <c r="E209" i="1"/>
  <c r="E210" i="1"/>
  <c r="E211" i="1"/>
  <c r="E212" i="1"/>
  <c r="E213" i="1"/>
  <c r="E214" i="1"/>
  <c r="E215" i="1"/>
  <c r="E216" i="1"/>
  <c r="E217" i="1"/>
  <c r="E218" i="1"/>
  <c r="E219" i="1"/>
  <c r="E221" i="1"/>
  <c r="E222" i="1"/>
  <c r="E223" i="1"/>
  <c r="E208" i="1"/>
  <c r="E196" i="1"/>
  <c r="E197" i="1"/>
  <c r="E199" i="1"/>
  <c r="E200" i="1"/>
  <c r="E201" i="1"/>
  <c r="E202" i="1"/>
  <c r="E203" i="1"/>
  <c r="E204" i="1"/>
  <c r="E205" i="1"/>
  <c r="E206" i="1"/>
  <c r="E207" i="1"/>
  <c r="E188" i="1"/>
  <c r="E189" i="1"/>
  <c r="E190" i="1"/>
  <c r="E192" i="1"/>
  <c r="E193" i="1"/>
  <c r="E194" i="1"/>
  <c r="E181" i="1"/>
  <c r="E182" i="1"/>
  <c r="E169" i="1"/>
  <c r="E170" i="1"/>
  <c r="E172" i="1"/>
  <c r="E173" i="1"/>
  <c r="E175" i="1"/>
  <c r="E176" i="1"/>
  <c r="E178" i="1"/>
  <c r="E179" i="1"/>
  <c r="E157" i="1"/>
  <c r="E158" i="1"/>
  <c r="E160" i="1"/>
  <c r="E161" i="1"/>
  <c r="E163" i="1"/>
  <c r="E164" i="1"/>
  <c r="E166" i="1"/>
  <c r="E167" i="1"/>
  <c r="I246" i="1" l="1"/>
  <c r="I251" i="1" s="1"/>
  <c r="I272" i="1"/>
  <c r="J246" i="1"/>
  <c r="J251" i="1" s="1"/>
  <c r="J272" i="1"/>
  <c r="L246" i="1"/>
  <c r="L251" i="1" s="1"/>
  <c r="L272" i="1"/>
  <c r="H155" i="1"/>
  <c r="L245" i="1"/>
  <c r="L271" i="1"/>
  <c r="H153" i="1"/>
  <c r="F155" i="1"/>
  <c r="I245" i="1"/>
  <c r="I271" i="1"/>
  <c r="F154" i="1"/>
  <c r="H154" i="1"/>
  <c r="H247" i="1" s="1"/>
  <c r="H252" i="1" s="1"/>
  <c r="E187" i="1"/>
  <c r="K246" i="1"/>
  <c r="K251" i="1" s="1"/>
  <c r="K272" i="1"/>
  <c r="K245" i="1"/>
  <c r="K271" i="1"/>
  <c r="G153" i="1"/>
  <c r="E248" i="1"/>
  <c r="H183" i="1"/>
  <c r="E156" i="1"/>
  <c r="F183" i="1"/>
  <c r="F153" i="1"/>
  <c r="F245" i="1" s="1"/>
  <c r="E162" i="1"/>
  <c r="E168" i="1"/>
  <c r="E159" i="1"/>
  <c r="E165" i="1"/>
  <c r="L183" i="1"/>
  <c r="K183" i="1"/>
  <c r="K154" i="1"/>
  <c r="G183" i="1"/>
  <c r="G154" i="1"/>
  <c r="E185" i="1"/>
  <c r="E171" i="1"/>
  <c r="E180" i="1"/>
  <c r="I183" i="1"/>
  <c r="J183" i="1"/>
  <c r="J154" i="1"/>
  <c r="J247" i="1" s="1"/>
  <c r="J252" i="1" s="1"/>
  <c r="I152" i="1"/>
  <c r="I247" i="1"/>
  <c r="I252" i="1" s="1"/>
  <c r="E174" i="1"/>
  <c r="E191" i="1"/>
  <c r="L152" i="1"/>
  <c r="L247" i="1"/>
  <c r="L252" i="1" s="1"/>
  <c r="J245" i="1"/>
  <c r="E195" i="1"/>
  <c r="E186" i="1"/>
  <c r="G155" i="1"/>
  <c r="E184" i="1"/>
  <c r="E177" i="1"/>
  <c r="F149" i="1"/>
  <c r="G149" i="1"/>
  <c r="H149" i="1"/>
  <c r="I149" i="1"/>
  <c r="J149" i="1"/>
  <c r="K149" i="1"/>
  <c r="L149" i="1"/>
  <c r="L250" i="1" s="1"/>
  <c r="F150" i="1"/>
  <c r="F253" i="1" s="1"/>
  <c r="F258" i="1" s="1"/>
  <c r="G150" i="1"/>
  <c r="G253" i="1" s="1"/>
  <c r="G258" i="1" s="1"/>
  <c r="G263" i="1" s="1"/>
  <c r="H150" i="1"/>
  <c r="H253" i="1" s="1"/>
  <c r="H258" i="1" s="1"/>
  <c r="H263" i="1" s="1"/>
  <c r="I150" i="1"/>
  <c r="I253" i="1" s="1"/>
  <c r="I258" i="1" s="1"/>
  <c r="I263" i="1" s="1"/>
  <c r="J150" i="1"/>
  <c r="J253" i="1" s="1"/>
  <c r="J258" i="1" s="1"/>
  <c r="J263" i="1" s="1"/>
  <c r="K150" i="1"/>
  <c r="K253" i="1" s="1"/>
  <c r="K258" i="1" s="1"/>
  <c r="K263" i="1" s="1"/>
  <c r="L150" i="1"/>
  <c r="L253" i="1" s="1"/>
  <c r="L258" i="1" s="1"/>
  <c r="L263" i="1" s="1"/>
  <c r="E147" i="1"/>
  <c r="E150" i="1" s="1"/>
  <c r="E146" i="1"/>
  <c r="E143" i="1"/>
  <c r="E144" i="1"/>
  <c r="E142" i="1"/>
  <c r="E140" i="1"/>
  <c r="E139" i="1"/>
  <c r="F117" i="1"/>
  <c r="F120" i="1" s="1"/>
  <c r="G117" i="1"/>
  <c r="G120" i="1" s="1"/>
  <c r="H117" i="1"/>
  <c r="H120" i="1" s="1"/>
  <c r="I117" i="1"/>
  <c r="I120" i="1" s="1"/>
  <c r="J117" i="1"/>
  <c r="J120" i="1" s="1"/>
  <c r="K117" i="1"/>
  <c r="K120" i="1" s="1"/>
  <c r="L117" i="1"/>
  <c r="L120" i="1" s="1"/>
  <c r="F118" i="1"/>
  <c r="F121" i="1" s="1"/>
  <c r="G118" i="1"/>
  <c r="G121" i="1" s="1"/>
  <c r="H118" i="1"/>
  <c r="H121" i="1" s="1"/>
  <c r="I118" i="1"/>
  <c r="I121" i="1" s="1"/>
  <c r="J118" i="1"/>
  <c r="J121" i="1" s="1"/>
  <c r="J256" i="1" s="1"/>
  <c r="J261" i="1" s="1"/>
  <c r="K118" i="1"/>
  <c r="K121" i="1" s="1"/>
  <c r="L118" i="1"/>
  <c r="L121" i="1" s="1"/>
  <c r="L256" i="1" s="1"/>
  <c r="L261" i="1" s="1"/>
  <c r="G113" i="1"/>
  <c r="H113" i="1"/>
  <c r="I113" i="1"/>
  <c r="J113" i="1"/>
  <c r="K113" i="1"/>
  <c r="L113" i="1"/>
  <c r="F113" i="1"/>
  <c r="G110" i="1"/>
  <c r="H110" i="1"/>
  <c r="I110" i="1"/>
  <c r="J110" i="1"/>
  <c r="K110" i="1"/>
  <c r="L110" i="1"/>
  <c r="F110" i="1"/>
  <c r="G106" i="1"/>
  <c r="H106" i="1"/>
  <c r="I106" i="1"/>
  <c r="J106" i="1"/>
  <c r="K106" i="1"/>
  <c r="L106" i="1"/>
  <c r="F106" i="1"/>
  <c r="G103" i="1"/>
  <c r="H103" i="1"/>
  <c r="I103" i="1"/>
  <c r="J103" i="1"/>
  <c r="K103" i="1"/>
  <c r="L103" i="1"/>
  <c r="F103" i="1"/>
  <c r="E111" i="1"/>
  <c r="E112" i="1"/>
  <c r="E114" i="1"/>
  <c r="E115" i="1"/>
  <c r="E102" i="1"/>
  <c r="E104" i="1"/>
  <c r="E105" i="1"/>
  <c r="E107" i="1"/>
  <c r="E108" i="1"/>
  <c r="E101" i="1"/>
  <c r="E84" i="1"/>
  <c r="E67" i="1"/>
  <c r="F70" i="1"/>
  <c r="F71" i="1" s="1"/>
  <c r="G70" i="1"/>
  <c r="G71" i="1" s="1"/>
  <c r="H70" i="1"/>
  <c r="H71" i="1" s="1"/>
  <c r="I70" i="1"/>
  <c r="I71" i="1" s="1"/>
  <c r="J70" i="1"/>
  <c r="J71" i="1" s="1"/>
  <c r="K70" i="1"/>
  <c r="K71" i="1" s="1"/>
  <c r="L70" i="1"/>
  <c r="L71" i="1" s="1"/>
  <c r="E70" i="1"/>
  <c r="E71" i="1" s="1"/>
  <c r="F49" i="1"/>
  <c r="F50" i="1" s="1"/>
  <c r="G49" i="1"/>
  <c r="G50" i="1" s="1"/>
  <c r="H49" i="1"/>
  <c r="H50" i="1" s="1"/>
  <c r="I49" i="1"/>
  <c r="I50" i="1" s="1"/>
  <c r="J49" i="1"/>
  <c r="J50" i="1" s="1"/>
  <c r="K49" i="1"/>
  <c r="K50" i="1" s="1"/>
  <c r="L49" i="1"/>
  <c r="L50" i="1" s="1"/>
  <c r="E48" i="1"/>
  <c r="E47" i="1"/>
  <c r="F42" i="1"/>
  <c r="F44" i="1" s="1"/>
  <c r="G42" i="1"/>
  <c r="G44" i="1" s="1"/>
  <c r="H42" i="1"/>
  <c r="H44" i="1" s="1"/>
  <c r="L42" i="1"/>
  <c r="L44" i="1" s="1"/>
  <c r="E36" i="1"/>
  <c r="E37" i="1"/>
  <c r="E38" i="1"/>
  <c r="E39" i="1"/>
  <c r="E35" i="1"/>
  <c r="F41" i="1"/>
  <c r="F43" i="1" s="1"/>
  <c r="G41" i="1"/>
  <c r="G43" i="1" s="1"/>
  <c r="H41" i="1"/>
  <c r="H43" i="1" s="1"/>
  <c r="I41" i="1"/>
  <c r="I43" i="1" s="1"/>
  <c r="J41" i="1"/>
  <c r="J43" i="1" s="1"/>
  <c r="K41" i="1"/>
  <c r="K43" i="1" s="1"/>
  <c r="L41" i="1"/>
  <c r="L43" i="1" s="1"/>
  <c r="L257" i="1" l="1"/>
  <c r="L262" i="1" s="1"/>
  <c r="E49" i="1"/>
  <c r="E50" i="1" s="1"/>
  <c r="I256" i="1"/>
  <c r="I261" i="1" s="1"/>
  <c r="K250" i="1"/>
  <c r="H152" i="1"/>
  <c r="L270" i="1"/>
  <c r="K256" i="1"/>
  <c r="K261" i="1" s="1"/>
  <c r="J119" i="1"/>
  <c r="F119" i="1"/>
  <c r="I250" i="1"/>
  <c r="I249" i="1" s="1"/>
  <c r="F271" i="1"/>
  <c r="G245" i="1"/>
  <c r="G271" i="1"/>
  <c r="H273" i="1"/>
  <c r="G246" i="1"/>
  <c r="G251" i="1" s="1"/>
  <c r="G256" i="1" s="1"/>
  <c r="G261" i="1" s="1"/>
  <c r="G272" i="1"/>
  <c r="H245" i="1"/>
  <c r="H250" i="1" s="1"/>
  <c r="H271" i="1"/>
  <c r="H246" i="1"/>
  <c r="H251" i="1" s="1"/>
  <c r="H272" i="1"/>
  <c r="G273" i="1"/>
  <c r="F247" i="1"/>
  <c r="F252" i="1" s="1"/>
  <c r="F257" i="1" s="1"/>
  <c r="F262" i="1" s="1"/>
  <c r="F273" i="1"/>
  <c r="F246" i="1"/>
  <c r="F251" i="1" s="1"/>
  <c r="F256" i="1" s="1"/>
  <c r="F261" i="1" s="1"/>
  <c r="F272" i="1"/>
  <c r="E41" i="1"/>
  <c r="E43" i="1" s="1"/>
  <c r="H256" i="1"/>
  <c r="H261" i="1" s="1"/>
  <c r="L119" i="1"/>
  <c r="H119" i="1"/>
  <c r="J250" i="1"/>
  <c r="J249" i="1" s="1"/>
  <c r="E118" i="1"/>
  <c r="E121" i="1" s="1"/>
  <c r="E106" i="1"/>
  <c r="E117" i="1"/>
  <c r="E149" i="1"/>
  <c r="E148" i="1" s="1"/>
  <c r="F263" i="1"/>
  <c r="E258" i="1"/>
  <c r="H257" i="1"/>
  <c r="H262" i="1" s="1"/>
  <c r="E113" i="1"/>
  <c r="K119" i="1"/>
  <c r="G119" i="1"/>
  <c r="J152" i="1"/>
  <c r="E183" i="1"/>
  <c r="K116" i="1"/>
  <c r="G116" i="1"/>
  <c r="I148" i="1"/>
  <c r="G152" i="1"/>
  <c r="G247" i="1"/>
  <c r="J116" i="1"/>
  <c r="F116" i="1"/>
  <c r="L249" i="1"/>
  <c r="L148" i="1"/>
  <c r="H148" i="1"/>
  <c r="E103" i="1"/>
  <c r="I116" i="1"/>
  <c r="K148" i="1"/>
  <c r="G148" i="1"/>
  <c r="K152" i="1"/>
  <c r="K247" i="1"/>
  <c r="K252" i="1" s="1"/>
  <c r="L116" i="1"/>
  <c r="H116" i="1"/>
  <c r="F250" i="1"/>
  <c r="J148" i="1"/>
  <c r="F148" i="1"/>
  <c r="F152" i="1"/>
  <c r="E110" i="1"/>
  <c r="I119" i="1"/>
  <c r="K249" i="1" l="1"/>
  <c r="H249" i="1"/>
  <c r="E245" i="1"/>
  <c r="E246" i="1"/>
  <c r="F249" i="1"/>
  <c r="E272" i="1"/>
  <c r="G250" i="1"/>
  <c r="H270" i="1"/>
  <c r="G270" i="1"/>
  <c r="F270" i="1"/>
  <c r="E271" i="1"/>
  <c r="E116" i="1"/>
  <c r="E120" i="1"/>
  <c r="E119" i="1" s="1"/>
  <c r="E152" i="1"/>
  <c r="G252" i="1"/>
  <c r="E247" i="1"/>
  <c r="E21" i="1"/>
  <c r="E22" i="1"/>
  <c r="E23" i="1"/>
  <c r="E20" i="1"/>
  <c r="F24" i="1"/>
  <c r="G24" i="1"/>
  <c r="H24" i="1"/>
  <c r="I24" i="1"/>
  <c r="J24" i="1"/>
  <c r="K24" i="1"/>
  <c r="L24" i="1"/>
  <c r="G249" i="1" l="1"/>
  <c r="G257" i="1"/>
  <c r="G262" i="1" s="1"/>
  <c r="E24" i="1"/>
  <c r="L18" i="1"/>
  <c r="L32" i="1" s="1"/>
  <c r="K18" i="1"/>
  <c r="K32" i="1" s="1"/>
  <c r="J18" i="1"/>
  <c r="J32" i="1" s="1"/>
  <c r="I18" i="1"/>
  <c r="I32" i="1" s="1"/>
  <c r="H17" i="1"/>
  <c r="G17" i="1"/>
  <c r="F17" i="1"/>
  <c r="G18" i="1" l="1"/>
  <c r="G32" i="1" s="1"/>
  <c r="H18" i="1"/>
  <c r="H32" i="1" s="1"/>
  <c r="E17" i="1"/>
  <c r="E18" i="1" s="1"/>
  <c r="E32" i="1" s="1"/>
  <c r="F18" i="1"/>
  <c r="F32" i="1" s="1"/>
  <c r="F268" i="1" l="1"/>
  <c r="E153" i="1" l="1"/>
  <c r="E154" i="1" l="1"/>
  <c r="L87" i="1"/>
  <c r="K87" i="1"/>
  <c r="J87" i="1"/>
  <c r="I87" i="1"/>
  <c r="H87" i="1"/>
  <c r="H88" i="1" s="1"/>
  <c r="G87" i="1"/>
  <c r="G88" i="1" s="1"/>
  <c r="F87" i="1"/>
  <c r="F88" i="1" s="1"/>
  <c r="K265" i="1" l="1"/>
  <c r="K88" i="1"/>
  <c r="K89" i="1" s="1"/>
  <c r="K255" i="1" s="1"/>
  <c r="K260" i="1" s="1"/>
  <c r="L265" i="1"/>
  <c r="L264" i="1" s="1"/>
  <c r="L88" i="1"/>
  <c r="L89" i="1" s="1"/>
  <c r="L255" i="1" s="1"/>
  <c r="L260" i="1" s="1"/>
  <c r="L259" i="1" s="1"/>
  <c r="I265" i="1"/>
  <c r="I88" i="1"/>
  <c r="I89" i="1" s="1"/>
  <c r="I255" i="1" s="1"/>
  <c r="F89" i="1"/>
  <c r="F265" i="1"/>
  <c r="J265" i="1"/>
  <c r="J88" i="1"/>
  <c r="J89" i="1" s="1"/>
  <c r="J255" i="1" s="1"/>
  <c r="J260" i="1" s="1"/>
  <c r="G265" i="1"/>
  <c r="G264" i="1" s="1"/>
  <c r="H265" i="1"/>
  <c r="H264" i="1" s="1"/>
  <c r="I264" i="1"/>
  <c r="E87" i="1"/>
  <c r="J264" i="1"/>
  <c r="G89" i="1"/>
  <c r="G255" i="1" s="1"/>
  <c r="G260" i="1" s="1"/>
  <c r="G259" i="1" s="1"/>
  <c r="K264" i="1"/>
  <c r="H89" i="1"/>
  <c r="H255" i="1" s="1"/>
  <c r="H260" i="1" s="1"/>
  <c r="H259" i="1" s="1"/>
  <c r="E252" i="1"/>
  <c r="E88" i="1" l="1"/>
  <c r="E89" i="1" s="1"/>
  <c r="E265" i="1"/>
  <c r="F255" i="1"/>
  <c r="E255" i="1" s="1"/>
  <c r="I260" i="1"/>
  <c r="M255" i="1"/>
  <c r="F264" i="1"/>
  <c r="G268" i="1"/>
  <c r="G276" i="1" s="1"/>
  <c r="H268" i="1"/>
  <c r="H276" i="1" s="1"/>
  <c r="I268" i="1"/>
  <c r="J268" i="1"/>
  <c r="K268" i="1"/>
  <c r="L268" i="1"/>
  <c r="L276" i="1" s="1"/>
  <c r="F244" i="1"/>
  <c r="F260" i="1" l="1"/>
  <c r="F259" i="1" s="1"/>
  <c r="E264" i="1"/>
  <c r="F276" i="1"/>
  <c r="E268" i="1"/>
  <c r="E155" i="1"/>
  <c r="K244" i="1"/>
  <c r="J244" i="1"/>
  <c r="H244" i="1"/>
  <c r="I273" i="1"/>
  <c r="E260" i="1" l="1"/>
  <c r="I270" i="1"/>
  <c r="I42" i="1"/>
  <c r="I44" i="1" s="1"/>
  <c r="I257" i="1" s="1"/>
  <c r="I262" i="1" s="1"/>
  <c r="I259" i="1" s="1"/>
  <c r="E253" i="1"/>
  <c r="I244" i="1"/>
  <c r="L244" i="1"/>
  <c r="E250" i="1"/>
  <c r="G244" i="1"/>
  <c r="J42" i="1" l="1"/>
  <c r="J44" i="1" s="1"/>
  <c r="J257" i="1" s="1"/>
  <c r="J262" i="1" s="1"/>
  <c r="J259" i="1" s="1"/>
  <c r="J273" i="1"/>
  <c r="I276" i="1"/>
  <c r="E263" i="1"/>
  <c r="E256" i="1"/>
  <c r="E251" i="1"/>
  <c r="E244" i="1"/>
  <c r="K273" i="1"/>
  <c r="K270" i="1" s="1"/>
  <c r="K276" i="1" s="1"/>
  <c r="J270" i="1" l="1"/>
  <c r="E273" i="1"/>
  <c r="K42" i="1"/>
  <c r="K44" i="1" s="1"/>
  <c r="K257" i="1" s="1"/>
  <c r="K262" i="1" s="1"/>
  <c r="K259" i="1" s="1"/>
  <c r="E259" i="1" s="1"/>
  <c r="E40" i="1"/>
  <c r="E42" i="1" s="1"/>
  <c r="E44" i="1" s="1"/>
  <c r="E261" i="1"/>
  <c r="E249" i="1"/>
  <c r="L6" i="2"/>
  <c r="I6" i="2"/>
  <c r="F6" i="2"/>
  <c r="L5" i="2"/>
  <c r="I5" i="2"/>
  <c r="F5" i="2"/>
  <c r="J276" i="1" l="1"/>
  <c r="E270" i="1"/>
  <c r="E276" i="1" s="1"/>
  <c r="E262" i="1"/>
  <c r="E257" i="1"/>
  <c r="L254" i="1" l="1"/>
  <c r="L277" i="1" s="1"/>
  <c r="K254" i="1"/>
  <c r="K277" i="1" s="1"/>
  <c r="J254" i="1"/>
  <c r="J277" i="1" s="1"/>
  <c r="I254" i="1"/>
  <c r="I277" i="1" s="1"/>
  <c r="H254" i="1"/>
  <c r="H277" i="1" s="1"/>
  <c r="G254" i="1"/>
  <c r="G277" i="1" s="1"/>
  <c r="F254" i="1" l="1"/>
  <c r="E254" i="1" l="1"/>
  <c r="E277" i="1" s="1"/>
  <c r="F277" i="1"/>
</calcChain>
</file>

<file path=xl/sharedStrings.xml><?xml version="1.0" encoding="utf-8"?>
<sst xmlns="http://schemas.openxmlformats.org/spreadsheetml/2006/main" count="1665" uniqueCount="490">
  <si>
    <t>-</t>
  </si>
  <si>
    <t xml:space="preserve">Мониторинг внедрения стандарта деятельности исполнительных органов государственной власти Ханты-Мансийского автономного округа – Югры по обеспечению благоприятного инвестиционного климата </t>
  </si>
  <si>
    <t>2015 год</t>
  </si>
  <si>
    <t>2014 год</t>
  </si>
  <si>
    <t>всего</t>
  </si>
  <si>
    <t>Финансовые затраты на реализацию (тыс. рублей)</t>
  </si>
  <si>
    <t>№ п/п</t>
  </si>
  <si>
    <t>2016 год</t>
  </si>
  <si>
    <t>2017 год</t>
  </si>
  <si>
    <t>2018 год</t>
  </si>
  <si>
    <t>2019 год</t>
  </si>
  <si>
    <t>2020 год</t>
  </si>
  <si>
    <t>Источники финансирования</t>
  </si>
  <si>
    <t>Проведение конкурса «Золотая инновация»</t>
  </si>
  <si>
    <t>Поддержка действующих инновационных компаний – субсидии  субъектам малого и среднего предпринимательства,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товаров, выполнением работ, оказанием услуг</t>
  </si>
  <si>
    <t>Всего</t>
  </si>
  <si>
    <t>Создание и (или) обеспечение деятельности центров прототипирования как инженерно-производственных комплексов, специализирующихся на разработке полной системы подготовки производства - от компьютерного проектирования до технологического оснащения, в том числе организаций-участников инновационных территориальных кластеров</t>
  </si>
  <si>
    <t>Создание и (или) обеспечение деятельности центра кластерного развития для субъектов малого и среднего предпринимательства, в том числе организаций - участников инновационных территориальных кластеров, в целях содействия принятию решений и координации проектов, обеспечивающих развитие кластеров, и кооперационное взаимодействие участников кластеров между собой</t>
  </si>
  <si>
    <t>Поддержка начинающих инновационных компаний – гранты инновационным компаниям, в том числе участникам инновационных территориальных кластеров</t>
  </si>
  <si>
    <t>в том числе</t>
  </si>
  <si>
    <t>Перечень программных мероприятий</t>
  </si>
  <si>
    <t>Обеспечение доступа к информационному ресурсу СПАРК</t>
  </si>
  <si>
    <t>Итого по подпрограмме 1</t>
  </si>
  <si>
    <t>Подпрограмма 1 "Совершенствование системы государственного стратегического управления"</t>
  </si>
  <si>
    <t>Дополнительное пенсионное обеспечение отдельных категорий граждан за счет средств бюджета Ханты-Мансийского автономного округа – Югры.</t>
  </si>
  <si>
    <t>Государственное стимулирование развития дополнительного пенсионного обеспечения отдельных категорий граждан в Ханты-Мансийском автономном округе – Югре.</t>
  </si>
  <si>
    <t>Итого по подпрограмме 2</t>
  </si>
  <si>
    <t>Итого по подпрограмме 4</t>
  </si>
  <si>
    <t>ИТОГО ПО ГОСУДАРСТВЕННОЙ ПРОГРАММЕ</t>
  </si>
  <si>
    <t>Малое и среднего предпринимательство</t>
  </si>
  <si>
    <t>наши предложения</t>
  </si>
  <si>
    <t>Доведены ДФ</t>
  </si>
  <si>
    <t>Изменения</t>
  </si>
  <si>
    <t>Потребительский рынок</t>
  </si>
  <si>
    <t>Пенсионное обеспечение</t>
  </si>
  <si>
    <t>Формирование инвест.привлекательности</t>
  </si>
  <si>
    <t>Субсидии МБ, имеющим низкий уровень</t>
  </si>
  <si>
    <t>МФЦ</t>
  </si>
  <si>
    <t>Анализ социально-экономического развития Ханты-Мансийского автономного округа-Югры</t>
  </si>
  <si>
    <t>Использование "Распределительной модели данных" в качестве инструмента оперативного влияния посредством управленческих решений на социально-экономическое положение Ханты-Мансийского автономного округа-Югры в целях сохранения положительных тенденций и устойчивого развития.</t>
  </si>
  <si>
    <t>1.1.</t>
  </si>
  <si>
    <t>1.2.</t>
  </si>
  <si>
    <t>1.3.</t>
  </si>
  <si>
    <t>Разработка среднесрочных, долгосрочных прогнозов социально-экономического развития Ханты-Мансийского автономного округа-Югры</t>
  </si>
  <si>
    <t>1.4.</t>
  </si>
  <si>
    <t>Корректировка (уточнение) Стратегии социально-экономического развития Ханты-Мансийского автономного округа-Югры на период до 2030 года</t>
  </si>
  <si>
    <t>Утверждение нормативно-правовой базы, обеспечивающей реализацию федерального закона "О государственном стратегическом планировании" (в течении шести месяцев с момента принятия в установленном порядке)</t>
  </si>
  <si>
    <t>1.5.</t>
  </si>
  <si>
    <t>1.6.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</si>
  <si>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</si>
  <si>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1.7.</t>
  </si>
  <si>
    <t>1.8.</t>
  </si>
  <si>
    <t>Мониторинг социально-экономического развития городских округов, муниципальных районов, поселений</t>
  </si>
  <si>
    <t>1.9.</t>
  </si>
  <si>
    <t>1.10.</t>
  </si>
  <si>
    <t>1.11.</t>
  </si>
  <si>
    <t>1.12.</t>
  </si>
  <si>
    <t>1.13.</t>
  </si>
  <si>
    <t>1.14.</t>
  </si>
  <si>
    <t>1.15.</t>
  </si>
  <si>
    <t>Обеспечение выполнения полномочий и функций Депэкономики Югры</t>
  </si>
  <si>
    <t xml:space="preserve"> N п/п </t>
  </si>
  <si>
    <t xml:space="preserve"> Мероприятия Программы </t>
  </si>
  <si>
    <t>Государственный заказчик</t>
  </si>
  <si>
    <t>Источники финанси- рования</t>
  </si>
  <si>
    <t>Финансовые затраты на реализацию, тыс. рублей</t>
  </si>
  <si>
    <t>Ожидаемые результаты</t>
  </si>
  <si>
    <t>в том числе по годам:</t>
  </si>
  <si>
    <t xml:space="preserve">2015 год </t>
  </si>
  <si>
    <t xml:space="preserve">2016 год </t>
  </si>
  <si>
    <t xml:space="preserve">2017 год </t>
  </si>
  <si>
    <t>Цель: повышение роли малого и среднего предпринимательства в экономике Ханты-Мансийского автономного округа - Югры</t>
  </si>
  <si>
    <t>Задача 1. Совершенствование нормативной правовой базы, регулирующей предпринимательскую деятельность в автономном округе</t>
  </si>
  <si>
    <t xml:space="preserve"> 1.1. </t>
  </si>
  <si>
    <t xml:space="preserve">Защита прав и законных интересов Субъектов. Ликвидация административнх ограничений </t>
  </si>
  <si>
    <t xml:space="preserve">без финанси- рования </t>
  </si>
  <si>
    <t xml:space="preserve"> - </t>
  </si>
  <si>
    <t xml:space="preserve"> снижение административных ограничений при осуществлении Субъектами деятельности </t>
  </si>
  <si>
    <t xml:space="preserve"> 1.2. </t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</si>
  <si>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</si>
  <si>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 xml:space="preserve">предложения по внесению изменений в действующие нормативные правовые акты, регулирующие деятельность Субъектов </t>
  </si>
  <si>
    <t xml:space="preserve"> 1.3. </t>
  </si>
  <si>
    <r>
      <t>Разработка методических рекомендаций для муниципальных образований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автономного округа по вопросам развития бизнеса в отраслях экономики </t>
    </r>
  </si>
  <si>
    <t xml:space="preserve">методические рекомендации </t>
  </si>
  <si>
    <t xml:space="preserve"> 1.4. </t>
  </si>
  <si>
    <r>
      <t>Разработка методических рекомендаций исполнительными органами государственной власти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автономного округа с целью разработки ими нормативных правовых актов по формированию, ведению и обязательному опубликованию перечней имущества, предусматривающих передачу в аренду и отчуждение его Субъектам и Организациям </t>
    </r>
  </si>
  <si>
    <t xml:space="preserve">методические рекомендации обеспечения равного доступа Субъектов по использованию муниципального имущества </t>
  </si>
  <si>
    <t xml:space="preserve"> 1.5. </t>
  </si>
  <si>
    <t xml:space="preserve">Разработка методических рекомендаций исполнительными органами государственной власти автономного округа с целью разработки ими нормативных правовых актов по определению порядка и условий передачи в аренду и отчуждение имущества, предназначенного для Субъектов </t>
  </si>
  <si>
    <t xml:space="preserve">без финанси-рования </t>
  </si>
  <si>
    <t xml:space="preserve"> 1.6. </t>
  </si>
  <si>
    <r>
      <t>Организация проведения общественной экспертизы проектов нормативных правовых актов, принимаемых органами государственной власти автономного округа, и муниципальных правовых актов, принимаемых органами местного самоуправления муниципальных образований автономного округа, по вопросам развития малого и среднего предпринимательства, координационными или совещательными органами в области развития малого и среднего предпринимательства при органах исполнительной власти автономного округа и органах местного самоуправления муниципальных образований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автономного округа </t>
    </r>
  </si>
  <si>
    <t>без финанси-рования</t>
  </si>
  <si>
    <t xml:space="preserve">внесение изменений в нормативные правовые акты, регулирующие предпринимательскую деятельность </t>
  </si>
  <si>
    <t xml:space="preserve"> 1.7. </t>
  </si>
  <si>
    <t xml:space="preserve">Проведение заседаний Совета по развитию малого и среднего предпринимательства в Ханты-Мансийском автономном округе - Югре </t>
  </si>
  <si>
    <t xml:space="preserve">принятие решений по совершенствованию мер поддержки и развития малого и среднего предпринимательства </t>
  </si>
  <si>
    <t xml:space="preserve">Итого по задаче 1 </t>
  </si>
  <si>
    <t xml:space="preserve">всего </t>
  </si>
  <si>
    <t xml:space="preserve">Задача 2. Мониторинг и информационное сопровождение деятельности представителей малого и среднего предпринимательства </t>
  </si>
  <si>
    <t xml:space="preserve"> 2.1. </t>
  </si>
  <si>
    <t>Мониторинг малого и среднего предпринимательства в отраслях экономики</t>
  </si>
  <si>
    <t xml:space="preserve">обеспечение эффективной государственной поддержки и развития сектора малого и среднего предпринимательства. Получение данных для изменения, совершенствования мер поддержки и развития малого и среднего предпринимательства </t>
  </si>
  <si>
    <t xml:space="preserve"> 2.2. </t>
  </si>
  <si>
    <t xml:space="preserve">Предоставление очных и заочных консультаций, проведение публичных мероприятий с участием Субъектов и Организаций </t>
  </si>
  <si>
    <t xml:space="preserve"> без финанси-рования </t>
  </si>
  <si>
    <t xml:space="preserve">ежегодное предоставление консультаций - 1000 единиц. Ежегодное проведение не менее 5 круглых столов </t>
  </si>
  <si>
    <t xml:space="preserve"> 2.3. </t>
  </si>
  <si>
    <t xml:space="preserve">Оказание информационной поддержки Субъектам и Организациям </t>
  </si>
  <si>
    <t xml:space="preserve">ежегодное обеспечение 20000 человек информацией об оказываемых видах поддержки органами исполнительной власти автономного округа </t>
  </si>
  <si>
    <t xml:space="preserve"> 2.4. </t>
  </si>
  <si>
    <t xml:space="preserve">Анализ проведенных проверок, выявленных нарушений и примененных в отношении Субъектов штрафных санкций, негативного влияния административных барьеров на деятельность Субъектов, разработка предложений по оптимизации системы государственного регулирования предпринимательской деятельности </t>
  </si>
  <si>
    <t xml:space="preserve">предложения по оптимизации системы государственного регулирования предпринимательской деятельности </t>
  </si>
  <si>
    <t xml:space="preserve"> 2.5. </t>
  </si>
  <si>
    <t xml:space="preserve">Ведение консолидированного реестра Субъектов - получателей поддержки. Взаимодействие с органами исполнительной власти автономного округа, муниципальными образованиями автономного округа по ведению реестров Субъектов - получателей поддержки </t>
  </si>
  <si>
    <t xml:space="preserve">реестр Субъектов - получателей поддержки органами исполнительной власти автономного округа, осуществляющими оказание поддержки </t>
  </si>
  <si>
    <t xml:space="preserve">2.6. </t>
  </si>
  <si>
    <t xml:space="preserve">Развитие и обеспечение функционирования портала малого и среднего предпринимательства автономного округа </t>
  </si>
  <si>
    <t xml:space="preserve">бюджет автономного округа </t>
  </si>
  <si>
    <t xml:space="preserve">ежегодное посещение портала - 5000 пользователей. Ежегодное предоставление консультаций - 1000 единиц </t>
  </si>
  <si>
    <t>2.7.</t>
  </si>
  <si>
    <t xml:space="preserve">Развитие и обеспечение функционирования портала постоянно действующей виртуальной выставки "Бизнес Югры" </t>
  </si>
  <si>
    <t xml:space="preserve">увеличение объема товарооборота участников виртуальной выставки "Бизнес Югры" не менее чем на 7% ежегодно </t>
  </si>
  <si>
    <t xml:space="preserve">2.8. </t>
  </si>
  <si>
    <t xml:space="preserve">Ведение реестра получателей поддержки </t>
  </si>
  <si>
    <t xml:space="preserve">реестр получателей поддержки </t>
  </si>
  <si>
    <t xml:space="preserve">2.9. </t>
  </si>
  <si>
    <t xml:space="preserve">Подготовка и тиражирование информационно- методических материалов для начинающих предпринимателей </t>
  </si>
  <si>
    <t xml:space="preserve">распространение 35000 дисков - 5% населения автономного округа </t>
  </si>
  <si>
    <t xml:space="preserve"> 2.10. </t>
  </si>
  <si>
    <t xml:space="preserve">Разработка системы мониторинга и специализированного программного продукта для исследования состояния малого и среднего предпринимательства, исследования проблем и тенденций развития малого и среднего предпринимательства </t>
  </si>
  <si>
    <t xml:space="preserve">программный продукт для ведения на постоянной основе мониторинга состояния малого и среднего предпринимательства автономного округа (динамика объемов продаж, изменения количества предприятий, уровень занятости, создание новых рабочих мест и др.) в соответствующих отраслях экономики </t>
  </si>
  <si>
    <t xml:space="preserve"> 2.11. </t>
  </si>
  <si>
    <t xml:space="preserve">Исследование состояния, проблем и тенденций развития малого и среднего предпринимательства </t>
  </si>
  <si>
    <t>бюджет автономного округа</t>
  </si>
  <si>
    <t xml:space="preserve">предложения по совершенствованию мер поддержки и развития малого и среднего предпринимательства </t>
  </si>
  <si>
    <t xml:space="preserve"> 2.12. </t>
  </si>
  <si>
    <r>
      <t>Оценка деятельности муниципальных образований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автономного округа по формированию координационных или совещательных органов в области развития малого и среднего предпринимательства, их качественному составу, результативности их работы и организации системы контроля </t>
    </r>
  </si>
  <si>
    <t xml:space="preserve"> без финанси- рования </t>
  </si>
  <si>
    <t xml:space="preserve">снижение административных ограничений при осуществлении предпринимательской деятельности в муниципальных образованиях автономного округа </t>
  </si>
  <si>
    <t xml:space="preserve"> 2.13. </t>
  </si>
  <si>
    <t xml:space="preserve">Информирование населения автономного округа о реализации Программы в средствах массовой информации и сети Интернет </t>
  </si>
  <si>
    <t xml:space="preserve">обеспечение не менее 60% населения автономного округа информацией о проводимой государственной политике автономного округа в области развития предпринимательства </t>
  </si>
  <si>
    <t xml:space="preserve"> 2.14. </t>
  </si>
  <si>
    <t xml:space="preserve">Пропаганда и популяризация предпринимательской деятельности, вовлечение в предпринимательскую деятельность населения автономного округа, в том числе проведение региональных чемпионатов (соревнований) по управлению бизнесом </t>
  </si>
  <si>
    <t>привле- ченные средства</t>
  </si>
  <si>
    <t xml:space="preserve">популяризация предпринимательской деятельности среди 60% населения автономного округа </t>
  </si>
  <si>
    <t xml:space="preserve"> </t>
  </si>
  <si>
    <t xml:space="preserve"> всего </t>
  </si>
  <si>
    <t xml:space="preserve">Депэкономики Югры </t>
  </si>
  <si>
    <t xml:space="preserve">Депэкономики Югры, Департамент информационной политики автономного округа </t>
  </si>
  <si>
    <t xml:space="preserve">Депимущества Югры </t>
  </si>
  <si>
    <t xml:space="preserve">Итого по задаче 2 </t>
  </si>
  <si>
    <t xml:space="preserve">Задача 3. Совершенствование механизмов финансовой и имущественной поддержки </t>
  </si>
  <si>
    <t xml:space="preserve">3.1. </t>
  </si>
  <si>
    <t>Предоставление субсидий муниципальным образованиям автономного округа, в том числе для:</t>
  </si>
  <si>
    <t xml:space="preserve">муници- пальный бюджет </t>
  </si>
  <si>
    <t xml:space="preserve">феде- ральный бюджет </t>
  </si>
  <si>
    <t xml:space="preserve"> 3.1.1. </t>
  </si>
  <si>
    <t xml:space="preserve">Формирования благоприятного общественного мнения о малом и среднем предпринимательстве </t>
  </si>
  <si>
    <t xml:space="preserve">ежегодное информирование 60% населения автономного округа о положительном опыте ведения предпринимательской деятельности </t>
  </si>
  <si>
    <t xml:space="preserve"> бюджет авто- номного округа </t>
  </si>
  <si>
    <t>3.1.2.</t>
  </si>
  <si>
    <t>Организации мониторинга деятельности малого и среднего предпринимательства в муниципальном образовании автономного округа в целях определения приоритетных направлений развития</t>
  </si>
  <si>
    <t xml:space="preserve">определение приоритетных направлений развития малого и среднего предпринимательства в муниципальных образованиях автономного округа </t>
  </si>
  <si>
    <t xml:space="preserve"> 3.1.3. . </t>
  </si>
  <si>
    <t xml:space="preserve">Проведения образовательных мероприятий для Субъектов и Организаций </t>
  </si>
  <si>
    <t xml:space="preserve">участие 7% Субъектов автономного округа в образовательных мероприятиях </t>
  </si>
  <si>
    <t xml:space="preserve"> 3.1.4. </t>
  </si>
  <si>
    <t xml:space="preserve">Развития семейного бизнеса </t>
  </si>
  <si>
    <t xml:space="preserve">увеличение товарооборота предприятий </t>
  </si>
  <si>
    <t xml:space="preserve">3.1.5. </t>
  </si>
  <si>
    <t xml:space="preserve">Развития молодежного предпринимательства </t>
  </si>
  <si>
    <t xml:space="preserve">участие 0,2% молодежи автономного округа, создание 112 Субъектов </t>
  </si>
  <si>
    <t xml:space="preserve"> 3.1.6. </t>
  </si>
  <si>
    <t>Финансовой поддержки Субъектов, осуществляющих производство, реализацию товаров и услуг в социально значимых видах деятельности, определенных муниципальными образованиями автономного округа, в части компенсации арендных платежей за нежилые помещения и по предоставленным консалтинговым услугам</t>
  </si>
  <si>
    <t>увеличение товарооборота предприятий на 7%, создание 49 рабочих мест</t>
  </si>
  <si>
    <t xml:space="preserve"> 3.1.7. </t>
  </si>
  <si>
    <t xml:space="preserve">Финансовой поддержки Субъектов по приобретению оборудования (основных средств) и лицензионных программных продуктов </t>
  </si>
  <si>
    <t xml:space="preserve">повышение производительности труда на 35%., увеличение товарооборота предприятий на 28% </t>
  </si>
  <si>
    <t xml:space="preserve"> 3.1.8. </t>
  </si>
  <si>
    <t xml:space="preserve">Финансовой поддержки Субъектов по обязательной и добровольной сертификации пищевой продукции и продовольственного сырья </t>
  </si>
  <si>
    <t xml:space="preserve">увеличение товарооборота предприятий на 1%., повышение качества производимой продукции </t>
  </si>
  <si>
    <t xml:space="preserve"> 3.1.9. </t>
  </si>
  <si>
    <t xml:space="preserve">Финансовой поддержки Организаций </t>
  </si>
  <si>
    <t>повышение финансовой устойчивости начинающих Субъектов</t>
  </si>
  <si>
    <t xml:space="preserve">3.1.10.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</si>
  <si>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оказание социальных услуг (создание групп по уходу и присмотру за детьми), въездной и внутренний туризм </t>
  </si>
  <si>
    <t xml:space="preserve">увеличение товарооборота предприятий на 7%, создание 154 рабочих места </t>
  </si>
  <si>
    <t xml:space="preserve">3.1.11. </t>
  </si>
  <si>
    <t xml:space="preserve">Компенсации расходов Субъектов на строительство объектов недвижимого имущества в труднодоступных и отдаленных местностях автономного округа для целей реализации товаров (услуг) населению, за исключением товаров подакцизной группы, компенсации муниципальным районам автономного округа затрат на строительство объектов имущества в целях дальнейшей передачи объектов Субъектам для ведения предпринимательской деятельности </t>
  </si>
  <si>
    <t xml:space="preserve">увеличение товарооборота предприятий на 5% </t>
  </si>
  <si>
    <t>бюджет авто- номного округа</t>
  </si>
  <si>
    <t xml:space="preserve">3.1.12. </t>
  </si>
  <si>
    <t xml:space="preserve">Финансовая поддержка социального предпринимательства, в том числе: </t>
  </si>
  <si>
    <t xml:space="preserve">создание 154 Субъектов, увеличение товарооборота предприятий на 7% </t>
  </si>
  <si>
    <t xml:space="preserve"> феде- ральный бюджет </t>
  </si>
  <si>
    <t>3.1.12.1.</t>
  </si>
  <si>
    <t xml:space="preserve">Предоставление грантовой поддержки социальному предпринимательству </t>
  </si>
  <si>
    <t xml:space="preserve">3.1.12.2. </t>
  </si>
  <si>
    <t xml:space="preserve">Компенсация затрат социальному предпринимательству </t>
  </si>
  <si>
    <t>3.1.12.3.</t>
  </si>
  <si>
    <t xml:space="preserve">Предоставление грантовой поддержки на организацию Центра времяпрепровождения детей </t>
  </si>
  <si>
    <t xml:space="preserve">создание 150 предприятий, создание 225 рабочих мест </t>
  </si>
  <si>
    <t xml:space="preserve">3.1.13. </t>
  </si>
  <si>
    <t xml:space="preserve">Грантовая поддержка начинающих предпринимателей </t>
  </si>
  <si>
    <t xml:space="preserve">создание 700 предприятий, создание 1200 рабочих мест </t>
  </si>
  <si>
    <t xml:space="preserve"> 3.2. </t>
  </si>
  <si>
    <t xml:space="preserve">Финансовая поддержка Субъектов, в том числе: </t>
  </si>
  <si>
    <t xml:space="preserve"> 3.2.1. </t>
  </si>
  <si>
    <t xml:space="preserve">Предоставление поручительств </t>
  </si>
  <si>
    <t>результат мероприятия отражен в п. 3.3.1. подпрограммы</t>
  </si>
  <si>
    <t xml:space="preserve"> 3.2.2. </t>
  </si>
  <si>
    <t xml:space="preserve">Компенсация банковской процентной ставки, лизинговых платежей </t>
  </si>
  <si>
    <t>результат мероприятия отражен в п. 3.3.3 подпрограммы</t>
  </si>
  <si>
    <t xml:space="preserve"> 3.2.3. </t>
  </si>
  <si>
    <t xml:space="preserve">Микрофинансирование </t>
  </si>
  <si>
    <t>результат мероприятия отражен в п. 3.3.2.подрограммы</t>
  </si>
  <si>
    <t xml:space="preserve"> 3.2.4. </t>
  </si>
  <si>
    <t xml:space="preserve">Компенсации расходов, связанных с подготовкой, переподготовкой и повышением квалификации кадров Субъектов, организация и осуществление образовательных мероприятий </t>
  </si>
  <si>
    <t xml:space="preserve">предоставление 2% Субъектам компенсации расходов, участие 4% Субъектов в образовательных мероприятиях </t>
  </si>
  <si>
    <t>3.2.5.</t>
  </si>
  <si>
    <t>Стимулирование развития молодежного предпринимательства</t>
  </si>
  <si>
    <t>информационный охват 10% молодежи автономного округа. Создание 1110 Субъектов.</t>
  </si>
  <si>
    <t>3.2.6.</t>
  </si>
  <si>
    <t xml:space="preserve">Целевое финансирование для предоставления компенсации затрат местных производителей, связанных с участием в выставках, ярмарках, конференциях и иных мероприятиях, направленных на продвижение товаров, работ, услуг на региональные и международные рынки </t>
  </si>
  <si>
    <t xml:space="preserve"> привле- ченные средства</t>
  </si>
  <si>
    <t>результат мероприятия отражен в п. 3.3.8.подрограммы</t>
  </si>
  <si>
    <t xml:space="preserve"> 3.3. </t>
  </si>
  <si>
    <t xml:space="preserve">Финансовая поддержка Организаций, в том числе: </t>
  </si>
  <si>
    <t xml:space="preserve">бюджет авто- номного округа </t>
  </si>
  <si>
    <t xml:space="preserve">3.3.1. </t>
  </si>
  <si>
    <t xml:space="preserve">Капитализация гарантийного фонда </t>
  </si>
  <si>
    <t xml:space="preserve">создание 3980 рабочих мест </t>
  </si>
  <si>
    <t xml:space="preserve">3.3.2. </t>
  </si>
  <si>
    <t>Капитализация Фонда микрофинансирования</t>
  </si>
  <si>
    <t xml:space="preserve">создание 1274 рабочих места </t>
  </si>
  <si>
    <t xml:space="preserve">3.3.3. </t>
  </si>
  <si>
    <t xml:space="preserve">Целевое финансирование для предоставления компенсации банковской процентной ставки Субъектов и Организаций </t>
  </si>
  <si>
    <t xml:space="preserve">создание 219 рабочих мест </t>
  </si>
  <si>
    <t xml:space="preserve"> 3.3.4. </t>
  </si>
  <si>
    <t xml:space="preserve">Целевое финансирование для предоставления компенсации лизинговых платежей, затрат по первоначальному взносу по договорам финансовой аренды Субъектов и Организаций </t>
  </si>
  <si>
    <t xml:space="preserve">создание 255 рабочих мест </t>
  </si>
  <si>
    <t xml:space="preserve"> 3.3.5. </t>
  </si>
  <si>
    <t>Компенсация затрат Организаций, связанных с деятельностью по бизнес-инкубированию</t>
  </si>
  <si>
    <t xml:space="preserve">создание 672 Субъектов </t>
  </si>
  <si>
    <t xml:space="preserve"> 3.3.6. </t>
  </si>
  <si>
    <t xml:space="preserve">Целевое финансирование, направленное на пропаганду и популяризацию предпринимательской деятельности, вовлечение в предпринимательскую деятельность населения автономного округа, в том числе проведение региональных чемпионатов (соревнований) по управлению бизнесом </t>
  </si>
  <si>
    <t xml:space="preserve">результат мероприятия отражен в п. 2.14. подпрограммы </t>
  </si>
  <si>
    <t xml:space="preserve">3.3.7. </t>
  </si>
  <si>
    <t xml:space="preserve">Целевое финансирование, направленное на поддержку в области подготовки, переподготовки и повышения квалификации кадров Субъектов и Организаций, включающей в себя: организацию и проведение образовательных мероприятий; предоставление компенсации расходов на обучение сотрудников </t>
  </si>
  <si>
    <t xml:space="preserve">увеличение производительности труда на 10%, увеличение товарооборота предприятий на 7% </t>
  </si>
  <si>
    <t>3.3.8.</t>
  </si>
  <si>
    <t xml:space="preserve"> бюджет автономного округа </t>
  </si>
  <si>
    <t xml:space="preserve">увеличение товарооборота Субъектов на 7% </t>
  </si>
  <si>
    <t xml:space="preserve">3.3.9. </t>
  </si>
  <si>
    <t xml:space="preserve">Стимулирование развития молодежного предпринимательства в автономном округе </t>
  </si>
  <si>
    <t>результат мероприятия отражён в п. 3.2.5. подпрограммы</t>
  </si>
  <si>
    <t xml:space="preserve">3.3.10. </t>
  </si>
  <si>
    <t xml:space="preserve">Обеспечение деятельности Фонда поддержки предпринимательства Югры </t>
  </si>
  <si>
    <r>
      <t xml:space="preserve">результат мероприятия отражен в </t>
    </r>
    <r>
      <rPr>
        <sz val="10"/>
        <rFont val="Times New Roman"/>
        <family val="1"/>
        <charset val="204"/>
      </rPr>
      <t>п. 2.2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2.3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2.8</t>
    </r>
    <r>
      <rPr>
        <sz val="10"/>
        <color theme="1"/>
        <rFont val="Times New Roman"/>
        <family val="1"/>
        <charset val="204"/>
      </rPr>
      <t>, 3.2.1, 3.2.2, 3.2.4, 3.3.1, 3.3.3, 3.3.4, 3.3.7, 3.3.8 подпрограммы</t>
    </r>
  </si>
  <si>
    <t xml:space="preserve">3.3.11. </t>
  </si>
  <si>
    <t xml:space="preserve">Обеспечение деятельности Евро Инфо Корреспондентского Центра </t>
  </si>
  <si>
    <t xml:space="preserve">3.3.12. . </t>
  </si>
  <si>
    <t xml:space="preserve">Обеспечение деятельности Центра координации поддержки экспортно- ориентированных субъектов малого и среднего предпринимательства Югры </t>
  </si>
  <si>
    <t xml:space="preserve">увеличение товарооборота Субъектов на 19% </t>
  </si>
  <si>
    <t xml:space="preserve">3.3.13. </t>
  </si>
  <si>
    <t>Обеспечение деятельности Центра инноваций социальной сферы (поддержка Субъектов социального предпринимательства)</t>
  </si>
  <si>
    <t>создание 245 рабочих мест</t>
  </si>
  <si>
    <t xml:space="preserve"> 3.4. </t>
  </si>
  <si>
    <t xml:space="preserve">Имущественная поддержка, в том числе: </t>
  </si>
  <si>
    <t xml:space="preserve"> 3.4.1. </t>
  </si>
  <si>
    <t xml:space="preserve">Имущественная поддержка, оказываемая бизнес- инкубаторами </t>
  </si>
  <si>
    <t xml:space="preserve"> 6 тыс. кв. метров </t>
  </si>
  <si>
    <t xml:space="preserve">6 тыс. кв. метров </t>
  </si>
  <si>
    <t xml:space="preserve"> результат мероприятия отражен в п. 3.3.5 подпрограммы</t>
  </si>
  <si>
    <t xml:space="preserve"> 3.4.2. </t>
  </si>
  <si>
    <t>Предоставление в пользование государственного имущества Организациям для оказания услуг по бизнес-инкубированию</t>
  </si>
  <si>
    <t xml:space="preserve"> 2 тыс. кв. метров </t>
  </si>
  <si>
    <t xml:space="preserve">2 тыс. кв. метров </t>
  </si>
  <si>
    <t>результат мероприятия отражен в п. 3.3.5 подпрограммы</t>
  </si>
  <si>
    <t xml:space="preserve">Итого по задаче 3 </t>
  </si>
  <si>
    <t xml:space="preserve">Всего по подпрограмме </t>
  </si>
  <si>
    <t xml:space="preserve">В том числе по госзаказчикам: </t>
  </si>
  <si>
    <t xml:space="preserve"> всего: </t>
  </si>
  <si>
    <t xml:space="preserve">Депэкономики Югры, Депобразования и молодежи Югры </t>
  </si>
  <si>
    <t>Депэкономики Югры, Депимущества Югры, Депздрав Югры,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Служба по контролю и надзору в сфере охраны окружающей среды, объектов животного мира и лесных отношений автономного округа</t>
  </si>
  <si>
    <t>Депэкономики Югры, Депимущества Югры, Депздрав Югры,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Природнадзор Югры</t>
  </si>
  <si>
    <t>Депэкономики Югры</t>
  </si>
  <si>
    <t>2.1.</t>
  </si>
  <si>
    <t>Создание и обеспечение деятельности представительств организаций инновационной инфраструктуры Ханты-Мансийского автономного округа – Югры в городах: Сургут, Нижневартовск, Урай, Нягань, Югорск и пгт. Приобье</t>
  </si>
  <si>
    <t>2.2.</t>
  </si>
  <si>
    <t>2.3.</t>
  </si>
  <si>
    <t>Подпрограмма 2 "Совершенствование государственного и муниципального управления"</t>
  </si>
  <si>
    <t>Задача 1. Оптимизация предоставления государственных и муниципальных услуг, в том числе путем организации их предоставления по принципу "одного окна".</t>
  </si>
  <si>
    <t>Депэкономики Югры, муниципальные образования (по согласованию)</t>
  </si>
  <si>
    <t>местный бюджет</t>
  </si>
  <si>
    <t xml:space="preserve">муниципальный бюджет </t>
  </si>
  <si>
    <t xml:space="preserve">федеральный бюджет </t>
  </si>
  <si>
    <t>Общественая экспертиза проектов нормативных правовых актов, принимаемых органами государственной власти автономного округа, и муниципальных правовых актов, принимаемых органами местного самоуправления муниципальных образований автономного округа, по вопросам совершенствования и развития потребительского рынка, координационными и совещательными органами в сфере потребительского рынка при органах исполнительной власти автономного округа и органах местного самоуправления муниципальных образований</t>
  </si>
  <si>
    <t xml:space="preserve">Мониторинг обеспеченности населения автономного округа торговыми площадями предприятий розничной торговли, посадочными местами в предприятиях общественного питания    </t>
  </si>
  <si>
    <t xml:space="preserve">Мониторинг цен на основные  виды продовольственных товаров в целях определения экономической доступности товаров для населения </t>
  </si>
  <si>
    <t>Анализ потребности в кадрах по укрупненной группе специальностей 100000 "Сфера обслуживания"</t>
  </si>
  <si>
    <t>Депобразования и молодежи Югры</t>
  </si>
  <si>
    <t xml:space="preserve">Формирование и сопровождение торгового реестра объектов торговли, осуществляющих деятельность на территории автономного округа </t>
  </si>
  <si>
    <t>Формирование и сопровождение реестра розничных рынков,   
осуществляющих деятельность на территории автономного  округа</t>
  </si>
  <si>
    <t>Информационная поддержка по вопросам деятельности       
потребительского рынка</t>
  </si>
  <si>
    <t xml:space="preserve">Информирование населения и  предприятий потребительского
рынка о деятельности  Правительства автономного  округа и органов местного самоуправления автономного округа, направленной на развитие потребительского рынка автономного округа,  совершенствование защиты прав потребителей, в т.ч. о реализации Программы, в средствах массовой информации и сети Интернет </t>
  </si>
  <si>
    <t>Создание и обслуживание "Горячих линий" по вопросам соблюдения федерального законодательства в сфере потребительского рынка, стоимости и доступности товаров и услуг на территории автономного округа</t>
  </si>
  <si>
    <t xml:space="preserve">Предоставление субсидий из бюджета автономного округа на возмещение части затрат на уплату процентов по привлекаемым заемным средствам для реализации инвестиционных проектов в   сфере потребительского рынка </t>
  </si>
  <si>
    <t>Организация проведения ярмарок выходного дня с привлечением местных товаро- и сельхозтоваропроизводителей, а также производителей сельхозпродукции из других регионов</t>
  </si>
  <si>
    <t>Создание условий для развития передвижной нестационарной торговой сети реализующей продукты питания местных товаропроизводителей</t>
  </si>
  <si>
    <t>Формирование перечня государственных программ автономного округа и ведомственных целевых программ в соответствии с приоритетами социально-экономического развития автономного округа</t>
  </si>
  <si>
    <t xml:space="preserve">Создание функциональных подсистем и модернизация автоматизированной системы мониторинга и анализа социально-экономического развития автономного округа </t>
  </si>
  <si>
    <t>Подпрограмма 3 "Дополнительное пенсионное обеспечение отдельных категорий граждан"</t>
  </si>
  <si>
    <t>3.1.</t>
  </si>
  <si>
    <t>3.2.</t>
  </si>
  <si>
    <t>Задача 1. Совершенствование нормативной правовой базы в сфере потребительского рынка</t>
  </si>
  <si>
    <t>Подпрограмма 4 "Развитие конкуренции и потребительского рынка"</t>
  </si>
  <si>
    <t>4.1.</t>
  </si>
  <si>
    <t>4.2.</t>
  </si>
  <si>
    <t>4.3.</t>
  </si>
  <si>
    <t>Задача 2. Создание условий для удовлетворения спроса населения на товары и услуги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</si>
  <si>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</si>
  <si>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</si>
  <si>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</si>
  <si>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</si>
  <si>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</si>
  <si>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</si>
  <si>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</si>
  <si>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</si>
  <si>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</si>
  <si>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</si>
  <si>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</si>
  <si>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</si>
  <si>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Итого по подпрограмме 3</t>
  </si>
  <si>
    <t xml:space="preserve">Подпрограмма 5 "Формирование благоприятной инвестиционной среды" </t>
  </si>
  <si>
    <t>Анализ нормативных правовых актов с целью совершенствования законодательства, регулирующего инвестиционную деятельность</t>
  </si>
  <si>
    <t>Методическое обеспечение деятельности организаций инвестиционной инфраструктуры автономного округа</t>
  </si>
  <si>
    <t>Организация проведения общественной экспертизы проектов нормативных правовых актов, принимаемых органами государственной власти автономного округа по вопросам развития инвестиционной деятельности</t>
  </si>
  <si>
    <t>5.1.</t>
  </si>
  <si>
    <t>5.2.</t>
  </si>
  <si>
    <t>5.3.</t>
  </si>
  <si>
    <t>5.4.</t>
  </si>
  <si>
    <t>5.5.</t>
  </si>
  <si>
    <t>Задача 3 "Создание условий для развития инвестиционной деятельности"</t>
  </si>
  <si>
    <t>Задача 1 "Совершенствование нормативной правовой базы, регулирующей инвестиционную деятельность в автономном округе"</t>
  </si>
  <si>
    <t>5.6.</t>
  </si>
  <si>
    <t>5.7.</t>
  </si>
  <si>
    <t>5.8.</t>
  </si>
  <si>
    <t>5.9.</t>
  </si>
  <si>
    <t>Итого по подпрограмме 5</t>
  </si>
  <si>
    <t>Подпрограмма 7 "Развитие малого и среднего предпринимательства"</t>
  </si>
  <si>
    <t xml:space="preserve">Организации мониторинга деятельности малого и среднего предпринимательства в муниципальном образовании автономного округа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</si>
  <si>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Создания условий для развития Субъектов, осуществляющих деятельность в следующих направлениях: экология быстровозводимое домостроение, крестьянско- 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</si>
  <si>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>Возмещение затрат социальному предпринимательству и семейному бизнесу</t>
  </si>
  <si>
    <t xml:space="preserve">Предоставление компенсации затрат местных производителей, связанных с участием в выставках, ярмарках, конференциях и иных мероприятиях, направленных на продвижение товаров, работ, услуг на региональные и международные рынки </t>
  </si>
  <si>
    <t xml:space="preserve"> 3.1.2. </t>
  </si>
  <si>
    <t xml:space="preserve">3.1.3. </t>
  </si>
  <si>
    <t xml:space="preserve"> 3.1.5. </t>
  </si>
  <si>
    <t xml:space="preserve">3.1.8. </t>
  </si>
  <si>
    <t xml:space="preserve">3.1.9. </t>
  </si>
  <si>
    <t>3.1.10.1.</t>
  </si>
  <si>
    <t>3.1.10.2.</t>
  </si>
  <si>
    <t>привлеченные средства</t>
  </si>
  <si>
    <t>6.1.</t>
  </si>
  <si>
    <t>Анализ нормативных правовых актов с целью совершенствования законодательства, регулирующего инновационную деятельность</t>
  </si>
  <si>
    <t>6.2.</t>
  </si>
  <si>
    <t>Методическое обеспечение деятельности организаций инновационной инфраструктуры автономного округа</t>
  </si>
  <si>
    <t>6.3.</t>
  </si>
  <si>
    <t>Организация проведения общественной экспертизы проектов нормативных правовых актов, принимаемых органами государственной власти автономного округа по вопросам развития инновационной деятельности</t>
  </si>
  <si>
    <t>6.4.</t>
  </si>
  <si>
    <t>6.5.</t>
  </si>
  <si>
    <t>6.6.</t>
  </si>
  <si>
    <t>6.7.</t>
  </si>
  <si>
    <t>6.8.</t>
  </si>
  <si>
    <t>6.9.</t>
  </si>
  <si>
    <t>6.10.</t>
  </si>
  <si>
    <t>6.11.</t>
  </si>
  <si>
    <t>Итого по задаче 3</t>
  </si>
  <si>
    <t>Итого по подпрограмме 6</t>
  </si>
  <si>
    <t>Методические рекомендации для органов местного самоуправления муниципальных образований по вопросам развития конкуренции и  и развития потребительского рынка</t>
  </si>
  <si>
    <t>Анализ нормативных правовых актов и их актуализация с целью совершенствования законодательства, в сфере развития конкуренции и потребительского рынка</t>
  </si>
  <si>
    <t>Задача 2 "Мониторинг инвестиционной деятельности "</t>
  </si>
  <si>
    <t>Задача 1 "Совершенствование нормативной правовой базы, регулирующей инновационную деятельность "</t>
  </si>
  <si>
    <t>Задача 2 "Мониторинг инновационной деятельности"</t>
  </si>
  <si>
    <t xml:space="preserve">Мониторинг организаций инновационной инфраструктуры </t>
  </si>
  <si>
    <t xml:space="preserve">Мониторинг действующих инновационных компаний </t>
  </si>
  <si>
    <t xml:space="preserve">Цель: Повышение роли малого и среднего предпринимательства в экономике </t>
  </si>
  <si>
    <t xml:space="preserve">Задача 1. Совершенствование нормативной правовой базы, регулирующей предпринимательскую деятельность </t>
  </si>
  <si>
    <t xml:space="preserve">Задача 1. Повышение качества анализа и разработки (уточнения) стратегий, комплексных программ, концепций, прогнозов, а также целеполагающих документов муниципальных образований автономного округа </t>
  </si>
  <si>
    <t>Задача 2 Проведение комплексного мониторинга развития Ханты-Мансийского автономного округа-Югры, в том числе совершенствование системы информационного наблюдения за показателями устойчивого развития автономного округа</t>
  </si>
  <si>
    <t>Задача 3 Оценка степени соответствия планируемых на региональном, отраслевом уровне программно-целевых социально-экономических мероприятий задачам устойчивого развития Ханты-Мансийского автономного округа-Югры</t>
  </si>
  <si>
    <t>Предоставление субсидий муниципальным образованиям, имеющим наименьшие значения  уровня социально-экономического развития</t>
  </si>
  <si>
    <t>Методологическое  руководство при разработке и реализации государственных программ и ведомственных целевых программ</t>
  </si>
  <si>
    <t>Научно-аналитическое обеспечение стратегического планирования и прогнозирования</t>
  </si>
  <si>
    <t>Задача 1. Повышение среднего дохода пенсионера в результате внедрения дополнительных механизмов пенсионного обеспечения</t>
  </si>
  <si>
    <t>Мониторинг проектов и формирование реестра приоритетных инвестиционных проектов Ханты-Мансийского автономного округа - Югры</t>
  </si>
  <si>
    <t xml:space="preserve">Обеспечение проведения мероприятий по присвоению Ханты-Мансийскому автономному округу – Югре кредитного рейтинга международными рейтинговыми агентствами </t>
  </si>
  <si>
    <t>Проведение заседаний Совета при Правительстве Ханты-Мансийского автономного округа - Югры по вопросам развития инвестиционной деятельности в Ханты-Мансийском автономном округе - Югре</t>
  </si>
  <si>
    <t>в том числе прочие расходы:</t>
  </si>
  <si>
    <t>Депимущества Югры</t>
  </si>
  <si>
    <t>Муниципальные образования</t>
  </si>
  <si>
    <t xml:space="preserve">Разработка предложений по совершенствованию и участию в реализации государственной политики в отдельных секторах экономики </t>
  </si>
  <si>
    <t xml:space="preserve">Разработка предложений по совершенствованию и участие в реализации государственной политики в социальной сфере </t>
  </si>
  <si>
    <t xml:space="preserve">Обеспечение использования средств Инвестиционного фонда  автономного округа на реализацию инвестиционных проектов </t>
  </si>
  <si>
    <t xml:space="preserve">Цель:  2. Обеспечение благоприятного инвестиционного климата, содействие инновационному развитию </t>
  </si>
  <si>
    <t>федеральный бюджет</t>
  </si>
  <si>
    <t>Организация предоставления государственных услуг привлекаемыми организациями</t>
  </si>
  <si>
    <t>Цель: 1. Развитие конкуренции, повышение качества государственного стратегического планирования и управления</t>
  </si>
  <si>
    <t>2.4.</t>
  </si>
  <si>
    <t>приложение 2 к государственной программе</t>
  </si>
  <si>
    <t>Мероприятия  государственной программы</t>
  </si>
  <si>
    <t>Ответственный исполнитель / соисполнитель</t>
  </si>
  <si>
    <t>Предоставление субсидии на финансовое обеспечение выполнения государственного задания автономному учреждению Ханты-Мансийского автономного округа – Югры «Технопарк высоких технологий»</t>
  </si>
  <si>
    <t>Субсидия в виде имущественного взноса на финансовую поддержку Организаций, в том числе:</t>
  </si>
  <si>
    <t>Предоставление субсидии автономному учреждению "Многофункциональный центр предоставления государственных и муниципальных услуг Югры" на финансовое обеспечение выполнения государственного задания</t>
  </si>
  <si>
    <t>Предоставление субсидии бюджетному учреждению «Региональный центр инвестиций» на финансовое обеспечение выполнения государственного задания</t>
  </si>
  <si>
    <t>муниципальный бюджет</t>
  </si>
  <si>
    <t>3.3.12.</t>
  </si>
  <si>
    <t>Всего по подпрограмме 7</t>
  </si>
  <si>
    <t>Депэкономики Югры, муниципальные
образования (по согласованию)</t>
  </si>
  <si>
    <t>Итого по Исполн</t>
  </si>
  <si>
    <t>Проверка (итого - исп)</t>
  </si>
  <si>
    <t>1.16.</t>
  </si>
  <si>
    <r>
      <t>Разработка методических рекомендаций исполнительными органами государственной власти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автономного округа с целью разработки ими нормативных правовых актов по формированию, ведению и обязательному опубликованию перечней имущества, предусматривающих передачу в аренду и отчуждение его Субъектам и Организациям </t>
    </r>
  </si>
  <si>
    <r>
      <t>Организация проведения общественной экспертизы проектов нормативных правовых актов, принимаемых органами государственной власти автономного округа, и муниципальных правовых актов, принимаемых органами местного самоуправления муниципальных образований автономного округа, по вопросам развития малого и среднего предпринимательства, координационными или совещательными органами в области развития малого и среднего предпринимательства при органах исполнительной власти автономного округа и органах местного самоуправления муниципальных образований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автономного округа </t>
    </r>
  </si>
  <si>
    <r>
      <t>Оценка деятельности муниципальных образований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автономного округа по формированию координационных или совещательных органов в области развития малого и среднего предпринимательства, их качественному составу, результативности их работы и организации системы контроля </t>
    </r>
  </si>
  <si>
    <t>Предоставление субсидий  муниципальным образованиям на на развитие многофункциональных центров предоставления государственных и муниципальных услуг</t>
  </si>
  <si>
    <t>Предоставление субсидий муниципальным образованиям на предоставление  государственных услуг в многофункциональных центрах предоставления государственных и муниципальных услуг</t>
  </si>
  <si>
    <t>Департамент экономического развития Ханты-Мансийского автономного округа-Югры (Депэкономики Югры) / Департамент   по  недропользованию Ханты-Мансийского автономного округа – Югры (Депнедра), Департамент природных ресурсов  и  несырьевого сектора экономики Ханты-Мансийского автономного округа – Югры  (Депприродресурс и несырьевого сектора экономики Югры), Департамент дорожного хозяйства и транспорта Ханты-Мансийского автономного округа - Югры (Депдорхоз и транспорта Югры), Департамент труда и занятости населения Ханты-Мансийского автономного округа – Югры  (Дептруда и занятости Югры), Департамент  по  управлению  государственным  имуществом Ханты-Мансийского автономного округа - Югры (Депимущества Югры), Департамент жилищно-коммунального комплекса и энергетики Ханты-Мансийского автономного округа – Югры (Депжкк и энергетики Югры), Департамент строительства Ханты-Мансийского автономного округа – Югры (Депстрой Югры), Департамент финансов Ханты-Мансийского автономного округа – Югры (Депфин Югры), Департамент экологии Ханты-Мансийского автономного округа – Югры (Депэкологии Югры), Региональная служба по тарифам Ханты-Мансийского автономного округа – Югры (РСТ Югры), Департамент здравоохранения Ханты-Мансийского автономного округа – Югры (Депздрав Югры), Департамент образования и молодежной  политики Ханты-Мансийского автономного округа – Югры  (Депобразования и молодежи Югры), Департамент информационных технологий  Ханты-Мансийского автономного округа - Югры (Депинформтехнологий Югры), Департамент общественных   связей Ханты-Мансийского автономного округа – Югры  (Департамент общественных связей Югры), Департамент культуры Ханты-Мансийского автономного округа – Югры (Депкультуры Югры), Департамент социального развития Ханты-Мансийского автономного округа – Югры (Депсоцразвития Югры), Департамент физической культуры и спорта Ханты-Мансийского автономного округа-Югры (Депспорт Югры), органы местного самоуправления (по согласованию)</t>
  </si>
  <si>
    <t xml:space="preserve">Депэкономики Югры / Депнедра Югры, Депприродресурс и несырьевого сектора экономики Югры, Депдорхоз и транспорта Югры, Дептруда и занятости Югры, Депимущества Югры, Депжкк и энергетики Югры, Депстрой Югры, Депфин Югры, Депэкологии Югры, РСТ Югры, Депздрав Югры, Депобразования и молодежи Югры, Депинформтехнологий Югры,  Департамент общественных связей Югры, Депкультуры Югры, Депсоцразвития Югры, Депспорт Югры,органы местного самоуправления (по согласованию) </t>
  </si>
  <si>
    <t>Депэкономики Югры / Депприродресурс и несырьевого сектора экономики Югры,   
муниципальные
образования (по согласованию)</t>
  </si>
  <si>
    <t>Депэкономики Югры / Депимущества Югры, Депздрав Югры,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Природнадзор Югры</t>
  </si>
  <si>
    <t>Депэкономики Югры / Депимущества Югры, Депздрав Югры,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Служба по контролю и надзору в сфере охраны окружающей среды, объектов животного мира и лесных отношений автономного округа</t>
  </si>
  <si>
    <t>Депэкономики Югры / Депинформтехнологий Югры</t>
  </si>
  <si>
    <t xml:space="preserve">Депэкономики Югры / Депобразования и молодежи Югры </t>
  </si>
  <si>
    <t>3.3.3.1.</t>
  </si>
  <si>
    <t>Целевое финансирование для предоставления компенсации банковской процентной ставки Субъектов, осуществляющих деятельность в сфере жилищно-коммунального хозяйства</t>
  </si>
  <si>
    <t>3.3.4.1.</t>
  </si>
  <si>
    <t>Целевое финансирование для предоставления компенсации лизинговых платежей, затрат по первоначальному взносу по договорам финансовой аренды Субъектов, осуществляющих деятельность в сфере жилищно-коммунального хозяйства</t>
  </si>
  <si>
    <t>Информационно-аналитическое наблюдение за состоянием рынка товаров и услуг на территории округа и в муниципальных образованиях</t>
  </si>
  <si>
    <t>Подпрограмма 6 "Стимулирование инновационной деятельности"</t>
  </si>
  <si>
    <t xml:space="preserve">Задача 3 "Создание условий для развития инновационной деятельности" </t>
  </si>
  <si>
    <t xml:space="preserve">Задача 2 "Мониторинг и информационное сопровождение деятельности субъектов малого и среднего предпринимательства" </t>
  </si>
  <si>
    <t xml:space="preserve">Задача 3 "Совершенствование механизмов финансовой и имущественной поддержки предпринимательства" </t>
  </si>
  <si>
    <t>Целевое финансирование для предоставления компенсации банковской процентной ставки Субъектов и Организаций, в том числе:</t>
  </si>
  <si>
    <t>Целевое финансирование для предоставления компенсации лизинговых платежей, затрат по первоначальному взносу по договорам финансовой аренды Субъектов и Организаций, в том числе:</t>
  </si>
  <si>
    <t>Депэкономики Югры / Депимущества Югры, Депздрав Югры,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Природнадзор Югры, Юграздравнадзор</t>
  </si>
  <si>
    <t>Депэкономики Югры / Депимущества Югры, Депздрав Югры, Юграздравнадзор, Депприродресурс и несырьевого сектора экономики Югры, Депобразования и молодежи Югры, Депстрой Югры, Депжкк и энергетики Югры, Депдорхоз и транспорта Югры, Депинформтехнологий Югры, Депнедра. Служба по контролю и надзору в сфере охраны окружающей среды, объектов животного мира и лесных отношений автономного округа</t>
  </si>
  <si>
    <r>
      <t xml:space="preserve">Разработка методических рекомендаций </t>
    </r>
    <r>
      <rPr>
        <sz val="10"/>
        <rFont val="Times New Roman"/>
        <family val="1"/>
        <charset val="204"/>
      </rPr>
      <t xml:space="preserve">по вопросам развития бизнеса в отраслях экономики </t>
    </r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</si>
  <si>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</si>
  <si>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</si>
  <si>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</si>
  <si>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исполнитель/соисполнитель в субъекте Российской Федерации</t>
  </si>
  <si>
    <t>Отчетная дата (период) значения показателя (N)</t>
  </si>
  <si>
    <t>целевое</t>
  </si>
  <si>
    <t>Примечание</t>
  </si>
  <si>
    <t>Значение показателя</t>
  </si>
  <si>
    <t>процентов</t>
  </si>
  <si>
    <t>Уровень удовлетворенности граждан Российской Федерации качеством предоставления государственных и муниципальных услуг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</si>
  <si>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</si>
  <si>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</si>
  <si>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90 % к 2018 году</t>
  </si>
  <si>
    <t>90 % к 2015 году</t>
  </si>
  <si>
    <t>70% к 2018 году</t>
  </si>
  <si>
    <t>Республика Дагестан</t>
  </si>
  <si>
    <t xml:space="preserve">отклонение  фактического значения от планового </t>
  </si>
  <si>
    <t xml:space="preserve">фактическое </t>
  </si>
  <si>
    <t>минут</t>
  </si>
  <si>
    <t xml:space="preserve">Сокращение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 </t>
  </si>
  <si>
    <t>+13,0</t>
  </si>
  <si>
    <t>+8</t>
  </si>
  <si>
    <t>50</t>
  </si>
  <si>
    <t>40,2</t>
  </si>
  <si>
    <t>-9,8</t>
  </si>
  <si>
    <t>Показатель должен уменьшаться</t>
  </si>
  <si>
    <t>15</t>
  </si>
  <si>
    <t>13</t>
  </si>
  <si>
    <t>+2</t>
  </si>
  <si>
    <t>плановое на 2016 год</t>
  </si>
  <si>
    <t>Среднее число обращений представителей бизнес-сообщества в орган
государственной власти Российской Федерации (орган местного самоуправления) для получения одной
государственной (муниципальной) услуги, связанной со сферой предпринимательской деятельности</t>
  </si>
  <si>
    <t>единиц</t>
  </si>
  <si>
    <t>Министерство транспорта, энергетики и связи Республики Дагестан</t>
  </si>
  <si>
    <t>Минюст РД Министерство транспорта, энергетики и связи Республики Дагестан</t>
  </si>
  <si>
    <t>Форма публичной отчетности Министерства транспорта, энергетики и связи Республики Дагестан о ходе достижения показателей, содержащихся в Указе Президента Российской Федерации от 7 мая 2012 года № 601 по состоянию на 01.01.2017 года</t>
  </si>
  <si>
    <t>Агентство по предпринимательству и инвестициям Республики Дагестан</t>
  </si>
  <si>
    <t>2 к 2014 году</t>
  </si>
  <si>
    <t>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</si>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</sst>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\-#,##0.0\ 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15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2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/>
    <xf numFmtId="16" fontId="2" fillId="0" borderId="1" xfId="0" applyNumberFormat="1" applyFont="1" applyFill="1" applyBorder="1" applyAlignment="1">
      <alignment horizontal="center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166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/>
    </xf>
    <xf numFmtId="166" fontId="1" fillId="0" borderId="0" xfId="0" applyNumberFormat="1" applyFont="1" applyFill="1"/>
    <xf numFmtId="0" fontId="2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1"/>
  <sheetViews>
    <sheetView view="pageBreakPreview" zoomScaleNormal="140" zoomScaleSheetLayoutView="100" workbookViewId="0">
      <pane xSplit="2" ySplit="7" topLeftCell="C35" activePane="bottomRight" state="frozen"/>
      <selection activeCell="A3" sqref="A3:M3"/>
      <selection pane="topRight" activeCell="A3" sqref="A3:M3"/>
      <selection pane="bottomLeft" activeCell="A3" sqref="A3:M3"/>
      <selection pane="bottomRight" activeCell="F40" sqref="F40"/>
    </sheetView>
  </sheetViews>
  <sheetFormatPr defaultColWidth="9.140625" defaultRowHeight="15" x14ac:dyDescent="0.25"/>
  <cols>
    <col min="1" max="1" width="6" style="22" customWidth="1"/>
    <col min="2" max="2" width="59.5703125" style="14" customWidth="1"/>
    <col min="3" max="3" width="26.7109375" style="14" customWidth="1"/>
    <col min="4" max="4" width="16" style="14" customWidth="1"/>
    <col min="5" max="5" width="14.7109375" style="17" customWidth="1"/>
    <col min="6" max="6" width="14.140625" style="17" customWidth="1"/>
    <col min="7" max="8" width="15.28515625" style="17" customWidth="1"/>
    <col min="9" max="9" width="14.42578125" style="17" customWidth="1"/>
    <col min="10" max="10" width="13.28515625" style="17" customWidth="1"/>
    <col min="11" max="11" width="12.5703125" style="17" customWidth="1"/>
    <col min="12" max="12" width="13" style="17" customWidth="1"/>
    <col min="13" max="13" width="10.5703125" style="17" bestFit="1" customWidth="1"/>
    <col min="14" max="16384" width="9.140625" style="17"/>
  </cols>
  <sheetData>
    <row r="1" spans="1:12" ht="15.75" x14ac:dyDescent="0.25">
      <c r="E1" s="23"/>
      <c r="F1" s="23"/>
      <c r="G1" s="23"/>
      <c r="H1" s="23"/>
      <c r="I1" s="127" t="s">
        <v>411</v>
      </c>
      <c r="J1" s="128"/>
      <c r="K1" s="128"/>
      <c r="L1" s="128"/>
    </row>
    <row r="2" spans="1:12" ht="18.75" customHeight="1" x14ac:dyDescent="0.25">
      <c r="A2" s="103" t="s">
        <v>20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1:12" ht="15" customHeight="1" x14ac:dyDescent="0.25">
      <c r="A4" s="104" t="s">
        <v>6</v>
      </c>
      <c r="B4" s="104" t="s">
        <v>412</v>
      </c>
      <c r="C4" s="104" t="s">
        <v>413</v>
      </c>
      <c r="D4" s="104" t="s">
        <v>12</v>
      </c>
      <c r="E4" s="104" t="s">
        <v>5</v>
      </c>
      <c r="F4" s="104"/>
      <c r="G4" s="104"/>
      <c r="H4" s="104"/>
      <c r="I4" s="83"/>
      <c r="J4" s="83"/>
      <c r="K4" s="83"/>
      <c r="L4" s="83"/>
    </row>
    <row r="5" spans="1:12" ht="15" customHeight="1" x14ac:dyDescent="0.25">
      <c r="A5" s="104"/>
      <c r="B5" s="104"/>
      <c r="C5" s="104"/>
      <c r="D5" s="104"/>
      <c r="E5" s="104" t="s">
        <v>4</v>
      </c>
      <c r="F5" s="104" t="s">
        <v>19</v>
      </c>
      <c r="G5" s="104"/>
      <c r="H5" s="104"/>
      <c r="I5" s="83"/>
      <c r="J5" s="83"/>
      <c r="K5" s="83"/>
      <c r="L5" s="83"/>
    </row>
    <row r="6" spans="1:12" x14ac:dyDescent="0.25">
      <c r="A6" s="104"/>
      <c r="B6" s="104"/>
      <c r="C6" s="104"/>
      <c r="D6" s="104"/>
      <c r="E6" s="104"/>
      <c r="F6" s="51" t="s">
        <v>3</v>
      </c>
      <c r="G6" s="51" t="s">
        <v>2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</row>
    <row r="7" spans="1:12" s="24" customFormat="1" ht="13.9" x14ac:dyDescent="0.3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</row>
    <row r="8" spans="1:12" x14ac:dyDescent="0.25">
      <c r="A8" s="82" t="s">
        <v>409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25">
      <c r="A9" s="82" t="s">
        <v>23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25">
      <c r="A10" s="52"/>
      <c r="B10" s="105" t="s">
        <v>390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2" ht="409.5" x14ac:dyDescent="0.25">
      <c r="A11" s="52" t="s">
        <v>40</v>
      </c>
      <c r="B11" s="47" t="s">
        <v>38</v>
      </c>
      <c r="C11" s="47" t="s">
        <v>430</v>
      </c>
      <c r="D11" s="47"/>
      <c r="E11" s="39" t="s">
        <v>0</v>
      </c>
      <c r="F11" s="39" t="s">
        <v>0</v>
      </c>
      <c r="G11" s="39" t="s">
        <v>0</v>
      </c>
      <c r="H11" s="39" t="s">
        <v>0</v>
      </c>
      <c r="I11" s="39" t="s">
        <v>0</v>
      </c>
      <c r="J11" s="39" t="s">
        <v>0</v>
      </c>
      <c r="K11" s="39" t="s">
        <v>0</v>
      </c>
      <c r="L11" s="39" t="s">
        <v>0</v>
      </c>
    </row>
    <row r="12" spans="1:12" ht="267.75" x14ac:dyDescent="0.25">
      <c r="A12" s="52" t="s">
        <v>41</v>
      </c>
      <c r="B12" s="47" t="s">
        <v>39</v>
      </c>
      <c r="C12" s="47" t="s">
        <v>431</v>
      </c>
      <c r="D12" s="47"/>
      <c r="E12" s="39" t="s">
        <v>0</v>
      </c>
      <c r="F12" s="39" t="s">
        <v>0</v>
      </c>
      <c r="G12" s="39" t="s">
        <v>0</v>
      </c>
      <c r="H12" s="39" t="s">
        <v>0</v>
      </c>
      <c r="I12" s="39" t="s">
        <v>0</v>
      </c>
      <c r="J12" s="39" t="s">
        <v>0</v>
      </c>
      <c r="K12" s="39" t="s">
        <v>0</v>
      </c>
      <c r="L12" s="39" t="s">
        <v>0</v>
      </c>
    </row>
    <row r="13" spans="1:12" ht="38.25" x14ac:dyDescent="0.25">
      <c r="A13" s="50" t="s">
        <v>42</v>
      </c>
      <c r="B13" s="47" t="s">
        <v>43</v>
      </c>
      <c r="C13" s="87" t="s">
        <v>431</v>
      </c>
      <c r="D13" s="47"/>
      <c r="E13" s="39" t="s">
        <v>0</v>
      </c>
      <c r="F13" s="39" t="s">
        <v>0</v>
      </c>
      <c r="G13" s="39" t="s">
        <v>0</v>
      </c>
      <c r="H13" s="39" t="s">
        <v>0</v>
      </c>
      <c r="I13" s="39" t="s">
        <v>0</v>
      </c>
      <c r="J13" s="39" t="s">
        <v>0</v>
      </c>
      <c r="K13" s="39" t="s">
        <v>0</v>
      </c>
      <c r="L13" s="39" t="s">
        <v>0</v>
      </c>
    </row>
    <row r="14" spans="1:12" ht="126" customHeight="1" x14ac:dyDescent="0.25">
      <c r="A14" s="50" t="s">
        <v>44</v>
      </c>
      <c r="B14" s="47" t="s">
        <v>45</v>
      </c>
      <c r="C14" s="81"/>
      <c r="D14" s="47"/>
      <c r="E14" s="39" t="s">
        <v>0</v>
      </c>
      <c r="F14" s="39" t="s">
        <v>0</v>
      </c>
      <c r="G14" s="39" t="s">
        <v>0</v>
      </c>
      <c r="H14" s="39" t="s">
        <v>0</v>
      </c>
      <c r="I14" s="39" t="s">
        <v>0</v>
      </c>
      <c r="J14" s="39" t="s">
        <v>0</v>
      </c>
      <c r="K14" s="39" t="s">
        <v>0</v>
      </c>
      <c r="L14" s="39" t="s">
        <v>0</v>
      </c>
    </row>
    <row r="15" spans="1:12" ht="51" x14ac:dyDescent="0.25">
      <c r="A15" s="50" t="s">
        <v>47</v>
      </c>
      <c r="B15" s="47" t="s">
        <v>46</v>
      </c>
      <c r="C15" s="47" t="s">
        <v>288</v>
      </c>
      <c r="D15" s="47"/>
      <c r="E15" s="39" t="s">
        <v>0</v>
      </c>
      <c r="F15" s="39" t="s">
        <v>0</v>
      </c>
      <c r="G15" s="39" t="s">
        <v>0</v>
      </c>
      <c r="H15" s="39" t="s">
        <v>0</v>
      </c>
      <c r="I15" s="39" t="s">
        <v>0</v>
      </c>
      <c r="J15" s="39" t="s">
        <v>0</v>
      </c>
      <c r="K15" s="39" t="s">
        <v>0</v>
      </c>
      <c r="L15" s="39" t="s">
        <v>0</v>
      </c>
    </row>
    <row r="16" spans="1:12" ht="249.75" customHeight="1" x14ac:dyDescent="0.25">
      <c r="A16" s="50" t="s">
        <v>48</v>
      </c>
      <c r="B16" s="47" t="s">
        <v>49</v>
      </c>
      <c r="C16" s="47" t="s">
        <v>431</v>
      </c>
      <c r="D16" s="47"/>
      <c r="E16" s="39" t="s">
        <v>0</v>
      </c>
      <c r="F16" s="39" t="s">
        <v>0</v>
      </c>
      <c r="G16" s="39" t="s">
        <v>0</v>
      </c>
      <c r="H16" s="39" t="s">
        <v>0</v>
      </c>
      <c r="I16" s="39" t="s">
        <v>0</v>
      </c>
      <c r="J16" s="39" t="s">
        <v>0</v>
      </c>
      <c r="K16" s="39" t="s">
        <v>0</v>
      </c>
      <c r="L16" s="39" t="s">
        <v>0</v>
      </c>
    </row>
    <row r="17" spans="1:13" ht="28.5" customHeight="1" x14ac:dyDescent="0.25">
      <c r="A17" s="46" t="s">
        <v>50</v>
      </c>
      <c r="B17" s="47" t="s">
        <v>60</v>
      </c>
      <c r="C17" s="47" t="s">
        <v>288</v>
      </c>
      <c r="D17" s="47" t="s">
        <v>134</v>
      </c>
      <c r="E17" s="16">
        <f>SUM(F17:L17)</f>
        <v>1519786.5999999999</v>
      </c>
      <c r="F17" s="16">
        <f>216038.1+1974</f>
        <v>218012.1</v>
      </c>
      <c r="G17" s="16">
        <f>216044.4+1974</f>
        <v>218018.4</v>
      </c>
      <c r="H17" s="16">
        <f>216044.4+1534.1</f>
        <v>217578.5</v>
      </c>
      <c r="I17" s="16">
        <v>216544.4</v>
      </c>
      <c r="J17" s="16">
        <v>216544.4</v>
      </c>
      <c r="K17" s="16">
        <v>216544.4</v>
      </c>
      <c r="L17" s="16">
        <v>216544.4</v>
      </c>
    </row>
    <row r="18" spans="1:13" s="26" customFormat="1" ht="39" customHeight="1" x14ac:dyDescent="0.2">
      <c r="A18" s="25"/>
      <c r="B18" s="54" t="s">
        <v>97</v>
      </c>
      <c r="C18" s="47"/>
      <c r="D18" s="54" t="s">
        <v>134</v>
      </c>
      <c r="E18" s="19">
        <f>SUM(E11:E17)</f>
        <v>1519786.5999999999</v>
      </c>
      <c r="F18" s="19">
        <f t="shared" ref="F18:L18" si="0">SUM(F11:F17)</f>
        <v>218012.1</v>
      </c>
      <c r="G18" s="19">
        <f t="shared" si="0"/>
        <v>218018.4</v>
      </c>
      <c r="H18" s="19">
        <f t="shared" si="0"/>
        <v>217578.5</v>
      </c>
      <c r="I18" s="19">
        <f t="shared" si="0"/>
        <v>216544.4</v>
      </c>
      <c r="J18" s="19">
        <f t="shared" si="0"/>
        <v>216544.4</v>
      </c>
      <c r="K18" s="19">
        <f t="shared" si="0"/>
        <v>216544.4</v>
      </c>
      <c r="L18" s="19">
        <f t="shared" si="0"/>
        <v>216544.4</v>
      </c>
    </row>
    <row r="19" spans="1:13" ht="14.25" customHeight="1" x14ac:dyDescent="0.25">
      <c r="A19" s="107" t="s">
        <v>391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3" ht="38.25" x14ac:dyDescent="0.25">
      <c r="A20" s="27" t="s">
        <v>51</v>
      </c>
      <c r="B20" s="47" t="s">
        <v>21</v>
      </c>
      <c r="C20" s="15" t="s">
        <v>288</v>
      </c>
      <c r="D20" s="15" t="s">
        <v>134</v>
      </c>
      <c r="E20" s="16">
        <f>SUM(F20:L20)</f>
        <v>3472</v>
      </c>
      <c r="F20" s="16">
        <v>496</v>
      </c>
      <c r="G20" s="16">
        <v>496</v>
      </c>
      <c r="H20" s="16">
        <v>496</v>
      </c>
      <c r="I20" s="16">
        <v>496</v>
      </c>
      <c r="J20" s="16">
        <v>496</v>
      </c>
      <c r="K20" s="16">
        <v>496</v>
      </c>
      <c r="L20" s="16">
        <v>496</v>
      </c>
      <c r="M20" s="26"/>
    </row>
    <row r="21" spans="1:13" ht="38.25" x14ac:dyDescent="0.25">
      <c r="A21" s="50" t="s">
        <v>53</v>
      </c>
      <c r="B21" s="47" t="s">
        <v>313</v>
      </c>
      <c r="C21" s="15" t="s">
        <v>288</v>
      </c>
      <c r="D21" s="15" t="s">
        <v>134</v>
      </c>
      <c r="E21" s="16">
        <f t="shared" ref="E21:E23" si="1">SUM(F21:L21)</f>
        <v>72500</v>
      </c>
      <c r="F21" s="16">
        <v>18000</v>
      </c>
      <c r="G21" s="16">
        <v>18500</v>
      </c>
      <c r="H21" s="16">
        <v>12000</v>
      </c>
      <c r="I21" s="16">
        <v>6000</v>
      </c>
      <c r="J21" s="16">
        <v>6000</v>
      </c>
      <c r="K21" s="16">
        <v>6000</v>
      </c>
      <c r="L21" s="16">
        <v>6000</v>
      </c>
      <c r="M21" s="26"/>
    </row>
    <row r="22" spans="1:13" ht="38.25" x14ac:dyDescent="0.25">
      <c r="A22" s="50" t="s">
        <v>54</v>
      </c>
      <c r="B22" s="47" t="s">
        <v>52</v>
      </c>
      <c r="C22" s="15" t="s">
        <v>288</v>
      </c>
      <c r="D22" s="15" t="s">
        <v>134</v>
      </c>
      <c r="E22" s="16">
        <f t="shared" si="1"/>
        <v>2450</v>
      </c>
      <c r="F22" s="16">
        <v>350</v>
      </c>
      <c r="G22" s="16">
        <v>350</v>
      </c>
      <c r="H22" s="16">
        <v>350</v>
      </c>
      <c r="I22" s="16">
        <v>350</v>
      </c>
      <c r="J22" s="16">
        <v>350</v>
      </c>
      <c r="K22" s="16">
        <v>350</v>
      </c>
      <c r="L22" s="16">
        <v>350</v>
      </c>
    </row>
    <row r="23" spans="1:13" ht="38.25" x14ac:dyDescent="0.25">
      <c r="A23" s="50" t="s">
        <v>55</v>
      </c>
      <c r="B23" s="47" t="s">
        <v>393</v>
      </c>
      <c r="C23" s="15" t="s">
        <v>295</v>
      </c>
      <c r="D23" s="15" t="s">
        <v>134</v>
      </c>
      <c r="E23" s="16">
        <f t="shared" si="1"/>
        <v>1992000</v>
      </c>
      <c r="F23" s="16">
        <v>273000</v>
      </c>
      <c r="G23" s="16">
        <v>286500</v>
      </c>
      <c r="H23" s="16">
        <v>286500</v>
      </c>
      <c r="I23" s="16">
        <v>286500</v>
      </c>
      <c r="J23" s="16">
        <v>286500</v>
      </c>
      <c r="K23" s="16">
        <v>286500</v>
      </c>
      <c r="L23" s="16">
        <v>286500</v>
      </c>
    </row>
    <row r="24" spans="1:13" ht="38.25" x14ac:dyDescent="0.25">
      <c r="A24" s="52"/>
      <c r="B24" s="54" t="s">
        <v>152</v>
      </c>
      <c r="C24" s="47"/>
      <c r="D24" s="54" t="s">
        <v>134</v>
      </c>
      <c r="E24" s="18">
        <f>SUM(E20:E23)</f>
        <v>2070422</v>
      </c>
      <c r="F24" s="18">
        <f t="shared" ref="F24:L24" si="2">SUM(F20:F23)</f>
        <v>291846</v>
      </c>
      <c r="G24" s="18">
        <f t="shared" si="2"/>
        <v>305846</v>
      </c>
      <c r="H24" s="18">
        <f t="shared" si="2"/>
        <v>299346</v>
      </c>
      <c r="I24" s="18">
        <f t="shared" si="2"/>
        <v>293346</v>
      </c>
      <c r="J24" s="18">
        <f t="shared" si="2"/>
        <v>293346</v>
      </c>
      <c r="K24" s="18">
        <f t="shared" si="2"/>
        <v>293346</v>
      </c>
      <c r="L24" s="18">
        <f t="shared" si="2"/>
        <v>293346</v>
      </c>
    </row>
    <row r="25" spans="1:13" x14ac:dyDescent="0.25">
      <c r="A25" s="82" t="s">
        <v>392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3" ht="38.25" x14ac:dyDescent="0.25">
      <c r="A26" s="50" t="s">
        <v>56</v>
      </c>
      <c r="B26" s="47" t="s">
        <v>403</v>
      </c>
      <c r="C26" s="15" t="s">
        <v>288</v>
      </c>
      <c r="D26" s="15"/>
      <c r="E26" s="39" t="s">
        <v>0</v>
      </c>
      <c r="F26" s="39" t="s">
        <v>0</v>
      </c>
      <c r="G26" s="39" t="s">
        <v>0</v>
      </c>
      <c r="H26" s="39" t="s">
        <v>0</v>
      </c>
      <c r="I26" s="39" t="s">
        <v>0</v>
      </c>
      <c r="J26" s="39" t="s">
        <v>0</v>
      </c>
      <c r="K26" s="39" t="s">
        <v>0</v>
      </c>
      <c r="L26" s="39" t="s">
        <v>0</v>
      </c>
    </row>
    <row r="27" spans="1:13" ht="25.5" x14ac:dyDescent="0.25">
      <c r="A27" s="50" t="s">
        <v>57</v>
      </c>
      <c r="B27" s="47" t="s">
        <v>404</v>
      </c>
      <c r="C27" s="15" t="s">
        <v>288</v>
      </c>
      <c r="D27" s="15"/>
      <c r="E27" s="39" t="s">
        <v>0</v>
      </c>
      <c r="F27" s="39" t="s">
        <v>0</v>
      </c>
      <c r="G27" s="39" t="s">
        <v>0</v>
      </c>
      <c r="H27" s="39" t="s">
        <v>0</v>
      </c>
      <c r="I27" s="39" t="s">
        <v>0</v>
      </c>
      <c r="J27" s="39" t="s">
        <v>0</v>
      </c>
      <c r="K27" s="39" t="s">
        <v>0</v>
      </c>
      <c r="L27" s="39" t="s">
        <v>0</v>
      </c>
    </row>
    <row r="28" spans="1:13" ht="42" customHeight="1" x14ac:dyDescent="0.25">
      <c r="A28" s="28" t="s">
        <v>58</v>
      </c>
      <c r="B28" s="47" t="s">
        <v>312</v>
      </c>
      <c r="C28" s="15" t="s">
        <v>288</v>
      </c>
      <c r="D28" s="15"/>
      <c r="E28" s="39" t="s">
        <v>0</v>
      </c>
      <c r="F28" s="39" t="s">
        <v>0</v>
      </c>
      <c r="G28" s="39" t="s">
        <v>0</v>
      </c>
      <c r="H28" s="39" t="s">
        <v>0</v>
      </c>
      <c r="I28" s="39" t="s">
        <v>0</v>
      </c>
      <c r="J28" s="39" t="s">
        <v>0</v>
      </c>
      <c r="K28" s="39" t="s">
        <v>0</v>
      </c>
      <c r="L28" s="39" t="s">
        <v>0</v>
      </c>
    </row>
    <row r="29" spans="1:13" ht="28.5" customHeight="1" x14ac:dyDescent="0.25">
      <c r="A29" s="50" t="s">
        <v>59</v>
      </c>
      <c r="B29" s="47" t="s">
        <v>394</v>
      </c>
      <c r="C29" s="15" t="s">
        <v>288</v>
      </c>
      <c r="D29" s="15"/>
      <c r="E29" s="39" t="s">
        <v>0</v>
      </c>
      <c r="F29" s="39" t="s">
        <v>0</v>
      </c>
      <c r="G29" s="39" t="s">
        <v>0</v>
      </c>
      <c r="H29" s="39" t="s">
        <v>0</v>
      </c>
      <c r="I29" s="39" t="s">
        <v>0</v>
      </c>
      <c r="J29" s="39" t="s">
        <v>0</v>
      </c>
      <c r="K29" s="39" t="s">
        <v>0</v>
      </c>
      <c r="L29" s="39" t="s">
        <v>0</v>
      </c>
    </row>
    <row r="30" spans="1:13" ht="25.5" x14ac:dyDescent="0.25">
      <c r="A30" s="50" t="s">
        <v>424</v>
      </c>
      <c r="B30" s="47" t="s">
        <v>395</v>
      </c>
      <c r="C30" s="15" t="s">
        <v>288</v>
      </c>
      <c r="D30" s="15"/>
      <c r="E30" s="39" t="s">
        <v>0</v>
      </c>
      <c r="F30" s="39" t="s">
        <v>0</v>
      </c>
      <c r="G30" s="39" t="s">
        <v>0</v>
      </c>
      <c r="H30" s="39" t="s">
        <v>0</v>
      </c>
      <c r="I30" s="39" t="s">
        <v>0</v>
      </c>
      <c r="J30" s="39" t="s">
        <v>0</v>
      </c>
      <c r="K30" s="39" t="s">
        <v>0</v>
      </c>
      <c r="L30" s="39" t="s">
        <v>0</v>
      </c>
    </row>
    <row r="31" spans="1:13" x14ac:dyDescent="0.25">
      <c r="A31" s="52"/>
      <c r="B31" s="54" t="s">
        <v>281</v>
      </c>
      <c r="C31" s="47"/>
      <c r="D31" s="54"/>
      <c r="E31" s="39" t="s">
        <v>0</v>
      </c>
      <c r="F31" s="39" t="s">
        <v>0</v>
      </c>
      <c r="G31" s="39" t="s">
        <v>0</v>
      </c>
      <c r="H31" s="39" t="s">
        <v>0</v>
      </c>
      <c r="I31" s="39" t="s">
        <v>0</v>
      </c>
      <c r="J31" s="39" t="s">
        <v>0</v>
      </c>
      <c r="K31" s="39" t="s">
        <v>0</v>
      </c>
      <c r="L31" s="39" t="s">
        <v>0</v>
      </c>
    </row>
    <row r="32" spans="1:13" ht="37.5" customHeight="1" x14ac:dyDescent="0.25">
      <c r="A32" s="50"/>
      <c r="B32" s="54" t="s">
        <v>22</v>
      </c>
      <c r="C32" s="54"/>
      <c r="D32" s="54" t="s">
        <v>134</v>
      </c>
      <c r="E32" s="18">
        <f>SUM(E18,E24,E31)</f>
        <v>3590208.5999999996</v>
      </c>
      <c r="F32" s="18">
        <f t="shared" ref="F32:L32" si="3">SUM(F18,F24,F31)</f>
        <v>509858.1</v>
      </c>
      <c r="G32" s="18">
        <f t="shared" si="3"/>
        <v>523864.4</v>
      </c>
      <c r="H32" s="18">
        <f t="shared" si="3"/>
        <v>516924.5</v>
      </c>
      <c r="I32" s="18">
        <f t="shared" si="3"/>
        <v>509890.4</v>
      </c>
      <c r="J32" s="18">
        <f t="shared" si="3"/>
        <v>509890.4</v>
      </c>
      <c r="K32" s="18">
        <f t="shared" si="3"/>
        <v>509890.4</v>
      </c>
      <c r="L32" s="18">
        <f t="shared" si="3"/>
        <v>509890.4</v>
      </c>
    </row>
    <row r="33" spans="1:12" ht="17.25" customHeight="1" x14ac:dyDescent="0.25">
      <c r="A33" s="82" t="s">
        <v>293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1:12" ht="17.25" customHeight="1" x14ac:dyDescent="0.25">
      <c r="A34" s="82" t="s">
        <v>294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12" ht="51" x14ac:dyDescent="0.25">
      <c r="A35" s="50" t="s">
        <v>289</v>
      </c>
      <c r="B35" s="47" t="s">
        <v>416</v>
      </c>
      <c r="C35" s="47" t="s">
        <v>288</v>
      </c>
      <c r="D35" s="47" t="s">
        <v>134</v>
      </c>
      <c r="E35" s="16">
        <f>SUM(F35:L35)</f>
        <v>584918.20000000007</v>
      </c>
      <c r="F35" s="16">
        <f>95125-22125+22000</f>
        <v>95000</v>
      </c>
      <c r="G35" s="16">
        <f>98496-24176.3+22000</f>
        <v>96319.7</v>
      </c>
      <c r="H35" s="16">
        <f>102870-28550.3+22000</f>
        <v>96319.7</v>
      </c>
      <c r="I35" s="16">
        <f>107543-33223.3</f>
        <v>74319.7</v>
      </c>
      <c r="J35" s="16">
        <f>112382-38062.3</f>
        <v>74319.7</v>
      </c>
      <c r="K35" s="16">
        <f>117526-43206.3</f>
        <v>74319.7</v>
      </c>
      <c r="L35" s="16">
        <f>122839-48519.3</f>
        <v>74319.7</v>
      </c>
    </row>
    <row r="36" spans="1:12" ht="42" customHeight="1" x14ac:dyDescent="0.25">
      <c r="A36" s="107" t="s">
        <v>291</v>
      </c>
      <c r="B36" s="87" t="s">
        <v>428</v>
      </c>
      <c r="C36" s="87" t="s">
        <v>295</v>
      </c>
      <c r="D36" s="47" t="s">
        <v>134</v>
      </c>
      <c r="E36" s="16">
        <f t="shared" ref="E36:E40" si="4">SUM(F36:L36)</f>
        <v>20367.400000000001</v>
      </c>
      <c r="F36" s="16">
        <v>10480</v>
      </c>
      <c r="G36" s="16">
        <v>9887.4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</row>
    <row r="37" spans="1:12" ht="15.75" customHeight="1" x14ac:dyDescent="0.25">
      <c r="A37" s="86"/>
      <c r="B37" s="81"/>
      <c r="C37" s="81"/>
      <c r="D37" s="47" t="s">
        <v>296</v>
      </c>
      <c r="E37" s="16">
        <f t="shared" si="4"/>
        <v>5091.8500000000004</v>
      </c>
      <c r="F37" s="16">
        <f>F36/80*20</f>
        <v>2620</v>
      </c>
      <c r="G37" s="16">
        <f>G36/80*20</f>
        <v>2471.85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</row>
    <row r="38" spans="1:12" ht="38.25" customHeight="1" x14ac:dyDescent="0.25">
      <c r="A38" s="50" t="s">
        <v>292</v>
      </c>
      <c r="B38" s="47" t="s">
        <v>408</v>
      </c>
      <c r="C38" s="47" t="s">
        <v>288</v>
      </c>
      <c r="D38" s="47" t="s">
        <v>134</v>
      </c>
      <c r="E38" s="16">
        <f t="shared" si="4"/>
        <v>130826</v>
      </c>
      <c r="F38" s="29">
        <v>2000</v>
      </c>
      <c r="G38" s="29">
        <v>2000</v>
      </c>
      <c r="H38" s="16">
        <f>28023-28023</f>
        <v>0</v>
      </c>
      <c r="I38" s="16">
        <v>29424</v>
      </c>
      <c r="J38" s="16">
        <v>30896</v>
      </c>
      <c r="K38" s="16">
        <v>32442</v>
      </c>
      <c r="L38" s="16">
        <v>34064</v>
      </c>
    </row>
    <row r="39" spans="1:12" ht="42.75" customHeight="1" x14ac:dyDescent="0.25">
      <c r="A39" s="107" t="s">
        <v>410</v>
      </c>
      <c r="B39" s="87" t="s">
        <v>429</v>
      </c>
      <c r="C39" s="87" t="s">
        <v>295</v>
      </c>
      <c r="D39" s="47" t="s">
        <v>134</v>
      </c>
      <c r="E39" s="16">
        <f t="shared" si="4"/>
        <v>580023</v>
      </c>
      <c r="F39" s="29">
        <v>81887.399999999994</v>
      </c>
      <c r="G39" s="29">
        <v>73008.100000000006</v>
      </c>
      <c r="H39" s="16">
        <f>75025.5+10000</f>
        <v>85025.5</v>
      </c>
      <c r="I39" s="16">
        <f t="shared" ref="I39:L39" si="5">75025.5+10000</f>
        <v>85025.5</v>
      </c>
      <c r="J39" s="16">
        <f t="shared" si="5"/>
        <v>85025.5</v>
      </c>
      <c r="K39" s="16">
        <f t="shared" si="5"/>
        <v>85025.5</v>
      </c>
      <c r="L39" s="16">
        <f t="shared" si="5"/>
        <v>85025.5</v>
      </c>
    </row>
    <row r="40" spans="1:12" ht="17.25" customHeight="1" x14ac:dyDescent="0.25">
      <c r="A40" s="80"/>
      <c r="B40" s="90"/>
      <c r="C40" s="81"/>
      <c r="D40" s="47" t="s">
        <v>296</v>
      </c>
      <c r="E40" s="16">
        <f t="shared" si="4"/>
        <v>580023</v>
      </c>
      <c r="F40" s="29">
        <f>F39</f>
        <v>81887.399999999994</v>
      </c>
      <c r="G40" s="29">
        <f>G39</f>
        <v>73008.100000000006</v>
      </c>
      <c r="H40" s="16">
        <f>H39</f>
        <v>85025.5</v>
      </c>
      <c r="I40" s="16">
        <f t="shared" ref="I40:L40" si="6">I39</f>
        <v>85025.5</v>
      </c>
      <c r="J40" s="16">
        <f t="shared" si="6"/>
        <v>85025.5</v>
      </c>
      <c r="K40" s="16">
        <f t="shared" si="6"/>
        <v>85025.5</v>
      </c>
      <c r="L40" s="16">
        <f t="shared" si="6"/>
        <v>85025.5</v>
      </c>
    </row>
    <row r="41" spans="1:12" ht="37.5" customHeight="1" x14ac:dyDescent="0.25">
      <c r="A41" s="80"/>
      <c r="B41" s="108" t="s">
        <v>97</v>
      </c>
      <c r="C41" s="81"/>
      <c r="D41" s="54" t="s">
        <v>134</v>
      </c>
      <c r="E41" s="18">
        <f>E35+E36+E39+E38</f>
        <v>1316134.6000000001</v>
      </c>
      <c r="F41" s="18">
        <f t="shared" ref="F41:L41" si="7">F35+F36+F39+F38</f>
        <v>189367.4</v>
      </c>
      <c r="G41" s="18">
        <f t="shared" si="7"/>
        <v>181215.2</v>
      </c>
      <c r="H41" s="18">
        <f t="shared" si="7"/>
        <v>181345.2</v>
      </c>
      <c r="I41" s="18">
        <f t="shared" si="7"/>
        <v>188769.2</v>
      </c>
      <c r="J41" s="18">
        <f t="shared" si="7"/>
        <v>190241.2</v>
      </c>
      <c r="K41" s="18">
        <f t="shared" si="7"/>
        <v>191787.2</v>
      </c>
      <c r="L41" s="18">
        <f t="shared" si="7"/>
        <v>193409.2</v>
      </c>
    </row>
    <row r="42" spans="1:12" ht="17.25" customHeight="1" x14ac:dyDescent="0.25">
      <c r="A42" s="80"/>
      <c r="B42" s="108"/>
      <c r="C42" s="81"/>
      <c r="D42" s="54" t="s">
        <v>296</v>
      </c>
      <c r="E42" s="18">
        <f>E37+E40</f>
        <v>585114.85</v>
      </c>
      <c r="F42" s="18">
        <f t="shared" ref="F42:L42" si="8">F37+F40</f>
        <v>84507.4</v>
      </c>
      <c r="G42" s="18">
        <f t="shared" si="8"/>
        <v>75479.950000000012</v>
      </c>
      <c r="H42" s="18">
        <f t="shared" si="8"/>
        <v>85025.5</v>
      </c>
      <c r="I42" s="18">
        <f t="shared" si="8"/>
        <v>85025.5</v>
      </c>
      <c r="J42" s="18">
        <f t="shared" si="8"/>
        <v>85025.5</v>
      </c>
      <c r="K42" s="18">
        <f t="shared" si="8"/>
        <v>85025.5</v>
      </c>
      <c r="L42" s="18">
        <f t="shared" si="8"/>
        <v>85025.5</v>
      </c>
    </row>
    <row r="43" spans="1:12" ht="38.25" customHeight="1" x14ac:dyDescent="0.25">
      <c r="A43" s="80"/>
      <c r="B43" s="108" t="s">
        <v>26</v>
      </c>
      <c r="C43" s="81"/>
      <c r="D43" s="54" t="s">
        <v>134</v>
      </c>
      <c r="E43" s="18">
        <f>SUM(E41)</f>
        <v>1316134.6000000001</v>
      </c>
      <c r="F43" s="18">
        <f t="shared" ref="F43:L43" si="9">SUM(F41)</f>
        <v>189367.4</v>
      </c>
      <c r="G43" s="18">
        <f t="shared" si="9"/>
        <v>181215.2</v>
      </c>
      <c r="H43" s="18">
        <f t="shared" si="9"/>
        <v>181345.2</v>
      </c>
      <c r="I43" s="18">
        <f t="shared" si="9"/>
        <v>188769.2</v>
      </c>
      <c r="J43" s="18">
        <f t="shared" si="9"/>
        <v>190241.2</v>
      </c>
      <c r="K43" s="18">
        <f t="shared" si="9"/>
        <v>191787.2</v>
      </c>
      <c r="L43" s="18">
        <f t="shared" si="9"/>
        <v>193409.2</v>
      </c>
    </row>
    <row r="44" spans="1:12" ht="17.25" customHeight="1" x14ac:dyDescent="0.25">
      <c r="A44" s="80"/>
      <c r="B44" s="108"/>
      <c r="C44" s="81"/>
      <c r="D44" s="54" t="s">
        <v>296</v>
      </c>
      <c r="E44" s="18">
        <f>SUM(E42)</f>
        <v>585114.85</v>
      </c>
      <c r="F44" s="18">
        <f t="shared" ref="F44:L44" si="10">SUM(F42)</f>
        <v>84507.4</v>
      </c>
      <c r="G44" s="18">
        <f t="shared" si="10"/>
        <v>75479.950000000012</v>
      </c>
      <c r="H44" s="18">
        <f t="shared" si="10"/>
        <v>85025.5</v>
      </c>
      <c r="I44" s="18">
        <f t="shared" si="10"/>
        <v>85025.5</v>
      </c>
      <c r="J44" s="18">
        <f t="shared" si="10"/>
        <v>85025.5</v>
      </c>
      <c r="K44" s="18">
        <f t="shared" si="10"/>
        <v>85025.5</v>
      </c>
      <c r="L44" s="18">
        <f t="shared" si="10"/>
        <v>85025.5</v>
      </c>
    </row>
    <row r="45" spans="1:12" x14ac:dyDescent="0.25">
      <c r="A45" s="82" t="s">
        <v>314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12" ht="13.5" customHeight="1" x14ac:dyDescent="0.25">
      <c r="A46" s="82" t="s">
        <v>396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12" ht="39" customHeight="1" x14ac:dyDescent="0.25">
      <c r="A47" s="50" t="s">
        <v>315</v>
      </c>
      <c r="B47" s="47" t="s">
        <v>24</v>
      </c>
      <c r="C47" s="15" t="s">
        <v>288</v>
      </c>
      <c r="D47" s="15" t="s">
        <v>134</v>
      </c>
      <c r="E47" s="16">
        <f>SUM(F47:L47)</f>
        <v>12644379</v>
      </c>
      <c r="F47" s="16">
        <v>1407717.9</v>
      </c>
      <c r="G47" s="16">
        <v>1551407.5</v>
      </c>
      <c r="H47" s="16">
        <v>1742742.3</v>
      </c>
      <c r="I47" s="16">
        <v>1926560.2</v>
      </c>
      <c r="J47" s="16">
        <v>1963011.7</v>
      </c>
      <c r="K47" s="16">
        <v>2003992.8</v>
      </c>
      <c r="L47" s="16">
        <v>2048946.6</v>
      </c>
    </row>
    <row r="48" spans="1:12" ht="40.5" customHeight="1" x14ac:dyDescent="0.25">
      <c r="A48" s="50" t="s">
        <v>316</v>
      </c>
      <c r="B48" s="47" t="s">
        <v>25</v>
      </c>
      <c r="C48" s="15" t="s">
        <v>288</v>
      </c>
      <c r="D48" s="15" t="s">
        <v>134</v>
      </c>
      <c r="E48" s="16">
        <f>SUM(F48:L48)</f>
        <v>823200</v>
      </c>
      <c r="F48" s="16">
        <v>168000</v>
      </c>
      <c r="G48" s="16">
        <v>151200</v>
      </c>
      <c r="H48" s="16">
        <v>134400</v>
      </c>
      <c r="I48" s="16">
        <v>117600</v>
      </c>
      <c r="J48" s="16">
        <v>100800</v>
      </c>
      <c r="K48" s="16">
        <v>84000</v>
      </c>
      <c r="L48" s="16">
        <v>67200</v>
      </c>
    </row>
    <row r="49" spans="1:12" ht="38.25" customHeight="1" x14ac:dyDescent="0.25">
      <c r="A49" s="50"/>
      <c r="B49" s="54" t="s">
        <v>97</v>
      </c>
      <c r="C49" s="48"/>
      <c r="D49" s="54" t="s">
        <v>134</v>
      </c>
      <c r="E49" s="18">
        <f>SUM(E47:E48)</f>
        <v>13467579</v>
      </c>
      <c r="F49" s="18">
        <f t="shared" ref="F49:L49" si="11">SUM(F47:F48)</f>
        <v>1575717.9</v>
      </c>
      <c r="G49" s="18">
        <f t="shared" si="11"/>
        <v>1702607.5</v>
      </c>
      <c r="H49" s="18">
        <f t="shared" si="11"/>
        <v>1877142.3</v>
      </c>
      <c r="I49" s="18">
        <f t="shared" si="11"/>
        <v>2044160.2</v>
      </c>
      <c r="J49" s="18">
        <f t="shared" si="11"/>
        <v>2063811.7</v>
      </c>
      <c r="K49" s="18">
        <f t="shared" si="11"/>
        <v>2087992.8</v>
      </c>
      <c r="L49" s="18">
        <f t="shared" si="11"/>
        <v>2116146.6</v>
      </c>
    </row>
    <row r="50" spans="1:12" ht="38.25" customHeight="1" x14ac:dyDescent="0.25">
      <c r="A50" s="50"/>
      <c r="B50" s="54" t="s">
        <v>335</v>
      </c>
      <c r="C50" s="30"/>
      <c r="D50" s="54" t="s">
        <v>134</v>
      </c>
      <c r="E50" s="18">
        <f>SUM(E49)</f>
        <v>13467579</v>
      </c>
      <c r="F50" s="18">
        <f t="shared" ref="F50:L50" si="12">SUM(F49)</f>
        <v>1575717.9</v>
      </c>
      <c r="G50" s="18">
        <f t="shared" si="12"/>
        <v>1702607.5</v>
      </c>
      <c r="H50" s="18">
        <f t="shared" si="12"/>
        <v>1877142.3</v>
      </c>
      <c r="I50" s="18">
        <f t="shared" si="12"/>
        <v>2044160.2</v>
      </c>
      <c r="J50" s="18">
        <f t="shared" si="12"/>
        <v>2063811.7</v>
      </c>
      <c r="K50" s="18">
        <f t="shared" si="12"/>
        <v>2087992.8</v>
      </c>
      <c r="L50" s="18">
        <f t="shared" si="12"/>
        <v>2116146.6</v>
      </c>
    </row>
    <row r="51" spans="1:12" ht="14.25" customHeight="1" x14ac:dyDescent="0.25">
      <c r="A51" s="82" t="s">
        <v>318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1:12" ht="14.25" customHeight="1" x14ac:dyDescent="0.25">
      <c r="A52" s="82" t="s">
        <v>317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</row>
    <row r="53" spans="1:12" ht="51.75" customHeight="1" x14ac:dyDescent="0.25">
      <c r="A53" s="50" t="s">
        <v>319</v>
      </c>
      <c r="B53" s="47" t="s">
        <v>382</v>
      </c>
      <c r="C53" s="15" t="s">
        <v>288</v>
      </c>
      <c r="D53" s="15"/>
      <c r="E53" s="49" t="s">
        <v>0</v>
      </c>
      <c r="F53" s="49" t="s">
        <v>0</v>
      </c>
      <c r="G53" s="49" t="s">
        <v>0</v>
      </c>
      <c r="H53" s="49" t="s">
        <v>0</v>
      </c>
      <c r="I53" s="49" t="s">
        <v>0</v>
      </c>
      <c r="J53" s="49" t="s">
        <v>0</v>
      </c>
      <c r="K53" s="49" t="s">
        <v>0</v>
      </c>
      <c r="L53" s="49" t="s">
        <v>0</v>
      </c>
    </row>
    <row r="54" spans="1:12" ht="114.75" customHeight="1" x14ac:dyDescent="0.25">
      <c r="A54" s="50" t="s">
        <v>320</v>
      </c>
      <c r="B54" s="47" t="s">
        <v>299</v>
      </c>
      <c r="C54" s="15" t="s">
        <v>288</v>
      </c>
      <c r="D54" s="15"/>
      <c r="E54" s="49" t="s">
        <v>0</v>
      </c>
      <c r="F54" s="49" t="s">
        <v>0</v>
      </c>
      <c r="G54" s="49" t="s">
        <v>0</v>
      </c>
      <c r="H54" s="49" t="s">
        <v>0</v>
      </c>
      <c r="I54" s="49" t="s">
        <v>0</v>
      </c>
      <c r="J54" s="49" t="s">
        <v>0</v>
      </c>
      <c r="K54" s="49" t="s">
        <v>0</v>
      </c>
      <c r="L54" s="49" t="s">
        <v>0</v>
      </c>
    </row>
    <row r="55" spans="1:12" ht="38.25" customHeight="1" x14ac:dyDescent="0.25">
      <c r="A55" s="50" t="s">
        <v>321</v>
      </c>
      <c r="B55" s="47" t="s">
        <v>381</v>
      </c>
      <c r="C55" s="15" t="s">
        <v>288</v>
      </c>
      <c r="D55" s="15"/>
      <c r="E55" s="49" t="s">
        <v>0</v>
      </c>
      <c r="F55" s="49" t="s">
        <v>0</v>
      </c>
      <c r="G55" s="49" t="s">
        <v>0</v>
      </c>
      <c r="H55" s="49" t="s">
        <v>0</v>
      </c>
      <c r="I55" s="49" t="s">
        <v>0</v>
      </c>
      <c r="J55" s="49" t="s">
        <v>0</v>
      </c>
      <c r="K55" s="49" t="s">
        <v>0</v>
      </c>
      <c r="L55" s="49" t="s">
        <v>0</v>
      </c>
    </row>
    <row r="56" spans="1:12" ht="38.25" customHeight="1" x14ac:dyDescent="0.25">
      <c r="A56" s="50"/>
      <c r="B56" s="54" t="s">
        <v>97</v>
      </c>
      <c r="C56" s="48"/>
      <c r="D56" s="54"/>
      <c r="E56" s="51" t="s">
        <v>0</v>
      </c>
      <c r="F56" s="51" t="s">
        <v>0</v>
      </c>
      <c r="G56" s="51" t="s">
        <v>0</v>
      </c>
      <c r="H56" s="51" t="s">
        <v>0</v>
      </c>
      <c r="I56" s="51" t="s">
        <v>0</v>
      </c>
      <c r="J56" s="51" t="s">
        <v>0</v>
      </c>
      <c r="K56" s="51" t="s">
        <v>0</v>
      </c>
      <c r="L56" s="51" t="s">
        <v>0</v>
      </c>
    </row>
    <row r="57" spans="1:12" x14ac:dyDescent="0.25">
      <c r="A57" s="82" t="s">
        <v>322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1:12" ht="39" customHeight="1" x14ac:dyDescent="0.25">
      <c r="A58" s="50" t="s">
        <v>323</v>
      </c>
      <c r="B58" s="47" t="s">
        <v>300</v>
      </c>
      <c r="C58" s="15" t="s">
        <v>295</v>
      </c>
      <c r="D58" s="15"/>
      <c r="E58" s="49" t="s">
        <v>0</v>
      </c>
      <c r="F58" s="49" t="s">
        <v>0</v>
      </c>
      <c r="G58" s="49" t="s">
        <v>0</v>
      </c>
      <c r="H58" s="49" t="s">
        <v>0</v>
      </c>
      <c r="I58" s="49" t="s">
        <v>0</v>
      </c>
      <c r="J58" s="49" t="s">
        <v>0</v>
      </c>
      <c r="K58" s="49" t="s">
        <v>0</v>
      </c>
      <c r="L58" s="49" t="s">
        <v>0</v>
      </c>
    </row>
    <row r="59" spans="1:12" ht="38.25" x14ac:dyDescent="0.25">
      <c r="A59" s="50" t="s">
        <v>324</v>
      </c>
      <c r="B59" s="47" t="s">
        <v>441</v>
      </c>
      <c r="C59" s="15" t="s">
        <v>295</v>
      </c>
      <c r="D59" s="15"/>
      <c r="E59" s="49" t="s">
        <v>0</v>
      </c>
      <c r="F59" s="49" t="s">
        <v>0</v>
      </c>
      <c r="G59" s="49" t="s">
        <v>0</v>
      </c>
      <c r="H59" s="49" t="s">
        <v>0</v>
      </c>
      <c r="I59" s="49" t="s">
        <v>0</v>
      </c>
      <c r="J59" s="49" t="s">
        <v>0</v>
      </c>
      <c r="K59" s="49" t="s">
        <v>0</v>
      </c>
      <c r="L59" s="49" t="s">
        <v>0</v>
      </c>
    </row>
    <row r="60" spans="1:12" ht="38.25" x14ac:dyDescent="0.25">
      <c r="A60" s="50" t="s">
        <v>325</v>
      </c>
      <c r="B60" s="47" t="s">
        <v>301</v>
      </c>
      <c r="C60" s="15" t="s">
        <v>295</v>
      </c>
      <c r="D60" s="15"/>
      <c r="E60" s="49" t="s">
        <v>0</v>
      </c>
      <c r="F60" s="49" t="s">
        <v>0</v>
      </c>
      <c r="G60" s="49" t="s">
        <v>0</v>
      </c>
      <c r="H60" s="49" t="s">
        <v>0</v>
      </c>
      <c r="I60" s="49" t="s">
        <v>0</v>
      </c>
      <c r="J60" s="49" t="s">
        <v>0</v>
      </c>
      <c r="K60" s="49" t="s">
        <v>0</v>
      </c>
      <c r="L60" s="49" t="s">
        <v>0</v>
      </c>
    </row>
    <row r="61" spans="1:12" ht="40.5" customHeight="1" x14ac:dyDescent="0.25">
      <c r="A61" s="50" t="s">
        <v>326</v>
      </c>
      <c r="B61" s="47" t="s">
        <v>302</v>
      </c>
      <c r="C61" s="47" t="s">
        <v>303</v>
      </c>
      <c r="D61" s="47"/>
      <c r="E61" s="49" t="s">
        <v>0</v>
      </c>
      <c r="F61" s="49" t="s">
        <v>0</v>
      </c>
      <c r="G61" s="49" t="s">
        <v>0</v>
      </c>
      <c r="H61" s="49" t="s">
        <v>0</v>
      </c>
      <c r="I61" s="49" t="s">
        <v>0</v>
      </c>
      <c r="J61" s="49" t="s">
        <v>0</v>
      </c>
      <c r="K61" s="49" t="s">
        <v>0</v>
      </c>
      <c r="L61" s="49" t="s">
        <v>0</v>
      </c>
    </row>
    <row r="62" spans="1:12" ht="28.5" customHeight="1" x14ac:dyDescent="0.25">
      <c r="A62" s="50" t="s">
        <v>327</v>
      </c>
      <c r="B62" s="47" t="s">
        <v>304</v>
      </c>
      <c r="C62" s="15" t="s">
        <v>288</v>
      </c>
      <c r="D62" s="15"/>
      <c r="E62" s="49" t="s">
        <v>0</v>
      </c>
      <c r="F62" s="49" t="s">
        <v>0</v>
      </c>
      <c r="G62" s="49" t="s">
        <v>0</v>
      </c>
      <c r="H62" s="49" t="s">
        <v>0</v>
      </c>
      <c r="I62" s="49" t="s">
        <v>0</v>
      </c>
      <c r="J62" s="49" t="s">
        <v>0</v>
      </c>
      <c r="K62" s="49" t="s">
        <v>0</v>
      </c>
      <c r="L62" s="49" t="s">
        <v>0</v>
      </c>
    </row>
    <row r="63" spans="1:12" ht="27.75" customHeight="1" x14ac:dyDescent="0.25">
      <c r="A63" s="50" t="s">
        <v>328</v>
      </c>
      <c r="B63" s="47" t="s">
        <v>305</v>
      </c>
      <c r="C63" s="15" t="s">
        <v>288</v>
      </c>
      <c r="D63" s="15"/>
      <c r="E63" s="49" t="s">
        <v>0</v>
      </c>
      <c r="F63" s="49" t="s">
        <v>0</v>
      </c>
      <c r="G63" s="49" t="s">
        <v>0</v>
      </c>
      <c r="H63" s="49" t="s">
        <v>0</v>
      </c>
      <c r="I63" s="49" t="s">
        <v>0</v>
      </c>
      <c r="J63" s="49" t="s">
        <v>0</v>
      </c>
      <c r="K63" s="49" t="s">
        <v>0</v>
      </c>
      <c r="L63" s="49" t="s">
        <v>0</v>
      </c>
    </row>
    <row r="64" spans="1:12" ht="27.75" customHeight="1" x14ac:dyDescent="0.25">
      <c r="A64" s="50" t="s">
        <v>329</v>
      </c>
      <c r="B64" s="47" t="s">
        <v>306</v>
      </c>
      <c r="C64" s="15" t="s">
        <v>288</v>
      </c>
      <c r="D64" s="15"/>
      <c r="E64" s="49" t="s">
        <v>0</v>
      </c>
      <c r="F64" s="49" t="s">
        <v>0</v>
      </c>
      <c r="G64" s="49" t="s">
        <v>0</v>
      </c>
      <c r="H64" s="49" t="s">
        <v>0</v>
      </c>
      <c r="I64" s="49" t="s">
        <v>0</v>
      </c>
      <c r="J64" s="49" t="s">
        <v>0</v>
      </c>
      <c r="K64" s="49" t="s">
        <v>0</v>
      </c>
      <c r="L64" s="49" t="s">
        <v>0</v>
      </c>
    </row>
    <row r="65" spans="1:12" ht="79.5" customHeight="1" x14ac:dyDescent="0.25">
      <c r="A65" s="50" t="s">
        <v>330</v>
      </c>
      <c r="B65" s="47" t="s">
        <v>307</v>
      </c>
      <c r="C65" s="15" t="s">
        <v>288</v>
      </c>
      <c r="D65" s="15"/>
      <c r="E65" s="49" t="s">
        <v>0</v>
      </c>
      <c r="F65" s="49" t="s">
        <v>0</v>
      </c>
      <c r="G65" s="49" t="s">
        <v>0</v>
      </c>
      <c r="H65" s="49" t="s">
        <v>0</v>
      </c>
      <c r="I65" s="49" t="s">
        <v>0</v>
      </c>
      <c r="J65" s="49" t="s">
        <v>0</v>
      </c>
      <c r="K65" s="49" t="s">
        <v>0</v>
      </c>
      <c r="L65" s="49" t="s">
        <v>0</v>
      </c>
    </row>
    <row r="66" spans="1:12" ht="54.75" customHeight="1" x14ac:dyDescent="0.25">
      <c r="A66" s="50" t="s">
        <v>331</v>
      </c>
      <c r="B66" s="47" t="s">
        <v>308</v>
      </c>
      <c r="C66" s="15" t="s">
        <v>288</v>
      </c>
      <c r="D66" s="15"/>
      <c r="E66" s="49" t="s">
        <v>0</v>
      </c>
      <c r="F66" s="49" t="s">
        <v>0</v>
      </c>
      <c r="G66" s="49" t="s">
        <v>0</v>
      </c>
      <c r="H66" s="49" t="s">
        <v>0</v>
      </c>
      <c r="I66" s="49" t="s">
        <v>0</v>
      </c>
      <c r="J66" s="49" t="s">
        <v>0</v>
      </c>
      <c r="K66" s="49" t="s">
        <v>0</v>
      </c>
      <c r="L66" s="49" t="s">
        <v>0</v>
      </c>
    </row>
    <row r="67" spans="1:12" ht="52.5" customHeight="1" x14ac:dyDescent="0.25">
      <c r="A67" s="50" t="s">
        <v>332</v>
      </c>
      <c r="B67" s="47" t="s">
        <v>309</v>
      </c>
      <c r="C67" s="15" t="s">
        <v>288</v>
      </c>
      <c r="D67" s="15" t="s">
        <v>134</v>
      </c>
      <c r="E67" s="16">
        <f>SUM(F67:L67)</f>
        <v>358647.8</v>
      </c>
      <c r="F67" s="16">
        <f>80703-31217.6</f>
        <v>49485.4</v>
      </c>
      <c r="G67" s="16">
        <f>71918-28031.6</f>
        <v>43886.400000000001</v>
      </c>
      <c r="H67" s="16">
        <v>54347</v>
      </c>
      <c r="I67" s="16">
        <v>53815</v>
      </c>
      <c r="J67" s="16">
        <v>52894</v>
      </c>
      <c r="K67" s="16">
        <v>52480</v>
      </c>
      <c r="L67" s="16">
        <v>51740</v>
      </c>
    </row>
    <row r="68" spans="1:12" ht="78.75" customHeight="1" x14ac:dyDescent="0.25">
      <c r="A68" s="50" t="s">
        <v>333</v>
      </c>
      <c r="B68" s="47" t="s">
        <v>310</v>
      </c>
      <c r="C68" s="47" t="s">
        <v>432</v>
      </c>
      <c r="D68" s="47"/>
      <c r="E68" s="49" t="s">
        <v>0</v>
      </c>
      <c r="F68" s="49" t="s">
        <v>0</v>
      </c>
      <c r="G68" s="49" t="s">
        <v>0</v>
      </c>
      <c r="H68" s="49" t="s">
        <v>0</v>
      </c>
      <c r="I68" s="49" t="s">
        <v>0</v>
      </c>
      <c r="J68" s="49" t="s">
        <v>0</v>
      </c>
      <c r="K68" s="49" t="s">
        <v>0</v>
      </c>
      <c r="L68" s="49" t="s">
        <v>0</v>
      </c>
    </row>
    <row r="69" spans="1:12" ht="39.75" customHeight="1" x14ac:dyDescent="0.25">
      <c r="A69" s="50" t="s">
        <v>334</v>
      </c>
      <c r="B69" s="47" t="s">
        <v>311</v>
      </c>
      <c r="C69" s="47" t="s">
        <v>421</v>
      </c>
      <c r="D69" s="47"/>
      <c r="E69" s="49" t="s">
        <v>0</v>
      </c>
      <c r="F69" s="49" t="s">
        <v>0</v>
      </c>
      <c r="G69" s="49" t="s">
        <v>0</v>
      </c>
      <c r="H69" s="49" t="s">
        <v>0</v>
      </c>
      <c r="I69" s="49" t="s">
        <v>0</v>
      </c>
      <c r="J69" s="49" t="s">
        <v>0</v>
      </c>
      <c r="K69" s="49" t="s">
        <v>0</v>
      </c>
      <c r="L69" s="49" t="s">
        <v>0</v>
      </c>
    </row>
    <row r="70" spans="1:12" ht="38.25" x14ac:dyDescent="0.25">
      <c r="A70" s="50"/>
      <c r="B70" s="54" t="s">
        <v>152</v>
      </c>
      <c r="C70" s="47"/>
      <c r="D70" s="54" t="s">
        <v>134</v>
      </c>
      <c r="E70" s="18">
        <f>SUM(E58:E69)</f>
        <v>358647.8</v>
      </c>
      <c r="F70" s="18">
        <f t="shared" ref="F70:L70" si="13">SUM(F58:F69)</f>
        <v>49485.4</v>
      </c>
      <c r="G70" s="18">
        <f t="shared" si="13"/>
        <v>43886.400000000001</v>
      </c>
      <c r="H70" s="18">
        <f t="shared" si="13"/>
        <v>54347</v>
      </c>
      <c r="I70" s="18">
        <f t="shared" si="13"/>
        <v>53815</v>
      </c>
      <c r="J70" s="18">
        <f t="shared" si="13"/>
        <v>52894</v>
      </c>
      <c r="K70" s="18">
        <f t="shared" si="13"/>
        <v>52480</v>
      </c>
      <c r="L70" s="18">
        <f t="shared" si="13"/>
        <v>51740</v>
      </c>
    </row>
    <row r="71" spans="1:12" ht="38.25" x14ac:dyDescent="0.25">
      <c r="A71" s="50"/>
      <c r="B71" s="54" t="s">
        <v>27</v>
      </c>
      <c r="C71" s="54"/>
      <c r="D71" s="54" t="s">
        <v>134</v>
      </c>
      <c r="E71" s="18">
        <f>SUM(E56,E70)</f>
        <v>358647.8</v>
      </c>
      <c r="F71" s="18">
        <f t="shared" ref="F71:L71" si="14">SUM(F56,F70)</f>
        <v>49485.4</v>
      </c>
      <c r="G71" s="18">
        <f t="shared" si="14"/>
        <v>43886.400000000001</v>
      </c>
      <c r="H71" s="18">
        <f t="shared" si="14"/>
        <v>54347</v>
      </c>
      <c r="I71" s="18">
        <f t="shared" si="14"/>
        <v>53815</v>
      </c>
      <c r="J71" s="18">
        <f t="shared" si="14"/>
        <v>52894</v>
      </c>
      <c r="K71" s="18">
        <f t="shared" si="14"/>
        <v>52480</v>
      </c>
      <c r="L71" s="18">
        <f t="shared" si="14"/>
        <v>51740</v>
      </c>
    </row>
    <row r="72" spans="1:12" ht="15" customHeight="1" x14ac:dyDescent="0.25">
      <c r="A72" s="82" t="s">
        <v>406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</row>
    <row r="73" spans="1:12" ht="15" customHeight="1" x14ac:dyDescent="0.25">
      <c r="A73" s="82" t="s">
        <v>336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</row>
    <row r="74" spans="1:12" ht="15" customHeight="1" x14ac:dyDescent="0.25">
      <c r="A74" s="82" t="s">
        <v>346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1:12" ht="25.5" x14ac:dyDescent="0.25">
      <c r="A75" s="46" t="s">
        <v>340</v>
      </c>
      <c r="B75" s="47" t="s">
        <v>337</v>
      </c>
      <c r="C75" s="15" t="s">
        <v>288</v>
      </c>
      <c r="D75" s="15"/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</row>
    <row r="76" spans="1:12" ht="25.5" x14ac:dyDescent="0.25">
      <c r="A76" s="46" t="s">
        <v>341</v>
      </c>
      <c r="B76" s="47" t="s">
        <v>338</v>
      </c>
      <c r="C76" s="15" t="s">
        <v>288</v>
      </c>
      <c r="D76" s="15"/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 t="s">
        <v>0</v>
      </c>
    </row>
    <row r="77" spans="1:12" ht="51" x14ac:dyDescent="0.25">
      <c r="A77" s="46" t="s">
        <v>342</v>
      </c>
      <c r="B77" s="47" t="s">
        <v>339</v>
      </c>
      <c r="C77" s="15" t="s">
        <v>288</v>
      </c>
      <c r="D77" s="15"/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</row>
    <row r="78" spans="1:12" x14ac:dyDescent="0.25">
      <c r="A78" s="50"/>
      <c r="B78" s="54" t="s">
        <v>97</v>
      </c>
      <c r="C78" s="48"/>
      <c r="D78" s="54"/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</row>
    <row r="79" spans="1:12" ht="15" customHeight="1" x14ac:dyDescent="0.25">
      <c r="A79" s="82" t="s">
        <v>383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1:12" ht="38.25" x14ac:dyDescent="0.25">
      <c r="A80" s="46" t="s">
        <v>343</v>
      </c>
      <c r="B80" s="47" t="s">
        <v>397</v>
      </c>
      <c r="C80" s="15" t="s">
        <v>288</v>
      </c>
      <c r="D80" s="15"/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 t="s">
        <v>0</v>
      </c>
      <c r="K80" s="5" t="s">
        <v>0</v>
      </c>
      <c r="L80" s="5" t="s">
        <v>0</v>
      </c>
    </row>
    <row r="81" spans="1:12" ht="43.5" customHeight="1" x14ac:dyDescent="0.25">
      <c r="A81" s="46" t="s">
        <v>344</v>
      </c>
      <c r="B81" s="47" t="s">
        <v>1</v>
      </c>
      <c r="C81" s="15" t="s">
        <v>288</v>
      </c>
      <c r="D81" s="15"/>
      <c r="E81" s="5" t="s">
        <v>0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</row>
    <row r="82" spans="1:12" ht="36.75" customHeight="1" x14ac:dyDescent="0.25">
      <c r="A82" s="50"/>
      <c r="B82" s="54" t="s">
        <v>152</v>
      </c>
      <c r="C82" s="47"/>
      <c r="D82" s="54"/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</row>
    <row r="83" spans="1:12" ht="15" customHeight="1" x14ac:dyDescent="0.25">
      <c r="A83" s="82" t="s">
        <v>345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1:12" ht="42" customHeight="1" x14ac:dyDescent="0.25">
      <c r="A84" s="46" t="s">
        <v>347</v>
      </c>
      <c r="B84" s="47" t="s">
        <v>398</v>
      </c>
      <c r="C84" s="15" t="s">
        <v>288</v>
      </c>
      <c r="D84" s="15" t="s">
        <v>134</v>
      </c>
      <c r="E84" s="5">
        <f>SUM(F84:L84)</f>
        <v>11900</v>
      </c>
      <c r="F84" s="5">
        <v>1700</v>
      </c>
      <c r="G84" s="5">
        <v>1700</v>
      </c>
      <c r="H84" s="5">
        <v>1700</v>
      </c>
      <c r="I84" s="5">
        <v>1700</v>
      </c>
      <c r="J84" s="5">
        <v>1700</v>
      </c>
      <c r="K84" s="5">
        <v>1700</v>
      </c>
      <c r="L84" s="5">
        <v>1700</v>
      </c>
    </row>
    <row r="85" spans="1:12" ht="30.75" customHeight="1" x14ac:dyDescent="0.25">
      <c r="A85" s="46" t="s">
        <v>348</v>
      </c>
      <c r="B85" s="47" t="s">
        <v>405</v>
      </c>
      <c r="C85" s="15" t="s">
        <v>288</v>
      </c>
      <c r="D85" s="15" t="s">
        <v>134</v>
      </c>
      <c r="E85" s="5">
        <f>SUM(F85:L85)</f>
        <v>150000</v>
      </c>
      <c r="F85" s="5">
        <v>50000</v>
      </c>
      <c r="G85" s="5">
        <v>50000</v>
      </c>
      <c r="H85" s="5">
        <v>50000</v>
      </c>
      <c r="I85" s="5">
        <v>0</v>
      </c>
      <c r="J85" s="5">
        <v>0</v>
      </c>
      <c r="K85" s="5">
        <v>0</v>
      </c>
      <c r="L85" s="5">
        <v>0</v>
      </c>
    </row>
    <row r="86" spans="1:12" ht="50.25" customHeight="1" x14ac:dyDescent="0.25">
      <c r="A86" s="46" t="s">
        <v>349</v>
      </c>
      <c r="B86" s="47" t="s">
        <v>399</v>
      </c>
      <c r="C86" s="15" t="s">
        <v>288</v>
      </c>
      <c r="D86" s="15"/>
      <c r="E86" s="5" t="s">
        <v>0</v>
      </c>
      <c r="F86" s="5" t="s">
        <v>0</v>
      </c>
      <c r="G86" s="5" t="s">
        <v>0</v>
      </c>
      <c r="H86" s="5" t="s">
        <v>0</v>
      </c>
      <c r="I86" s="5" t="s">
        <v>0</v>
      </c>
      <c r="J86" s="5" t="s">
        <v>0</v>
      </c>
      <c r="K86" s="5" t="s">
        <v>0</v>
      </c>
      <c r="L86" s="5" t="s">
        <v>0</v>
      </c>
    </row>
    <row r="87" spans="1:12" ht="38.25" x14ac:dyDescent="0.25">
      <c r="A87" s="46" t="s">
        <v>350</v>
      </c>
      <c r="B87" s="47" t="s">
        <v>417</v>
      </c>
      <c r="C87" s="15" t="s">
        <v>288</v>
      </c>
      <c r="D87" s="15" t="s">
        <v>134</v>
      </c>
      <c r="E87" s="5">
        <f>SUM(F87:L87)</f>
        <v>427000</v>
      </c>
      <c r="F87" s="5">
        <f t="shared" ref="F87:L87" si="15">63000-2000</f>
        <v>61000</v>
      </c>
      <c r="G87" s="5">
        <f t="shared" si="15"/>
        <v>61000</v>
      </c>
      <c r="H87" s="5">
        <f t="shared" si="15"/>
        <v>61000</v>
      </c>
      <c r="I87" s="5">
        <f t="shared" si="15"/>
        <v>61000</v>
      </c>
      <c r="J87" s="5">
        <f t="shared" si="15"/>
        <v>61000</v>
      </c>
      <c r="K87" s="5">
        <f t="shared" si="15"/>
        <v>61000</v>
      </c>
      <c r="L87" s="5">
        <f t="shared" si="15"/>
        <v>61000</v>
      </c>
    </row>
    <row r="88" spans="1:12" ht="42.75" customHeight="1" x14ac:dyDescent="0.25">
      <c r="A88" s="50"/>
      <c r="B88" s="54" t="s">
        <v>281</v>
      </c>
      <c r="C88" s="47"/>
      <c r="D88" s="54" t="s">
        <v>134</v>
      </c>
      <c r="E88" s="6">
        <f t="shared" ref="E88:L88" si="16">SUM(E84:E87)</f>
        <v>588900</v>
      </c>
      <c r="F88" s="6">
        <f t="shared" si="16"/>
        <v>112700</v>
      </c>
      <c r="G88" s="6">
        <f t="shared" si="16"/>
        <v>112700</v>
      </c>
      <c r="H88" s="6">
        <f t="shared" si="16"/>
        <v>112700</v>
      </c>
      <c r="I88" s="6">
        <f t="shared" si="16"/>
        <v>62700</v>
      </c>
      <c r="J88" s="6">
        <f t="shared" si="16"/>
        <v>62700</v>
      </c>
      <c r="K88" s="6">
        <f t="shared" si="16"/>
        <v>62700</v>
      </c>
      <c r="L88" s="6">
        <f t="shared" si="16"/>
        <v>62700</v>
      </c>
    </row>
    <row r="89" spans="1:12" ht="39.75" customHeight="1" x14ac:dyDescent="0.25">
      <c r="A89" s="53"/>
      <c r="B89" s="54" t="s">
        <v>351</v>
      </c>
      <c r="C89" s="54"/>
      <c r="D89" s="54" t="s">
        <v>134</v>
      </c>
      <c r="E89" s="6">
        <f t="shared" ref="E89:L89" si="17">SUM(E78,E82,E88)</f>
        <v>588900</v>
      </c>
      <c r="F89" s="6">
        <f t="shared" si="17"/>
        <v>112700</v>
      </c>
      <c r="G89" s="6">
        <f t="shared" si="17"/>
        <v>112700</v>
      </c>
      <c r="H89" s="6">
        <f t="shared" si="17"/>
        <v>112700</v>
      </c>
      <c r="I89" s="6">
        <f t="shared" si="17"/>
        <v>62700</v>
      </c>
      <c r="J89" s="6">
        <f t="shared" si="17"/>
        <v>62700</v>
      </c>
      <c r="K89" s="6">
        <f t="shared" si="17"/>
        <v>62700</v>
      </c>
      <c r="L89" s="6">
        <f t="shared" si="17"/>
        <v>62700</v>
      </c>
    </row>
    <row r="90" spans="1:12" ht="19.5" customHeight="1" x14ac:dyDescent="0.25">
      <c r="A90" s="82" t="s">
        <v>442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1:12" ht="17.25" customHeight="1" x14ac:dyDescent="0.25">
      <c r="A91" s="82" t="s">
        <v>384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1:12" ht="25.5" x14ac:dyDescent="0.25">
      <c r="A92" s="46" t="s">
        <v>365</v>
      </c>
      <c r="B92" s="47" t="s">
        <v>366</v>
      </c>
      <c r="C92" s="15" t="s">
        <v>288</v>
      </c>
      <c r="D92" s="15"/>
      <c r="E92" s="5" t="s">
        <v>0</v>
      </c>
      <c r="F92" s="5" t="s">
        <v>0</v>
      </c>
      <c r="G92" s="5" t="s">
        <v>0</v>
      </c>
      <c r="H92" s="5" t="s">
        <v>0</v>
      </c>
      <c r="I92" s="5" t="s">
        <v>0</v>
      </c>
      <c r="J92" s="5" t="s">
        <v>0</v>
      </c>
      <c r="K92" s="5" t="s">
        <v>0</v>
      </c>
      <c r="L92" s="5" t="s">
        <v>0</v>
      </c>
    </row>
    <row r="93" spans="1:12" ht="25.5" x14ac:dyDescent="0.25">
      <c r="A93" s="46" t="s">
        <v>367</v>
      </c>
      <c r="B93" s="47" t="s">
        <v>368</v>
      </c>
      <c r="C93" s="15" t="s">
        <v>288</v>
      </c>
      <c r="D93" s="15"/>
      <c r="E93" s="5" t="s">
        <v>0</v>
      </c>
      <c r="F93" s="5" t="s">
        <v>0</v>
      </c>
      <c r="G93" s="5" t="s">
        <v>0</v>
      </c>
      <c r="H93" s="5" t="s">
        <v>0</v>
      </c>
      <c r="I93" s="5" t="s">
        <v>0</v>
      </c>
      <c r="J93" s="5" t="s">
        <v>0</v>
      </c>
      <c r="K93" s="5" t="s">
        <v>0</v>
      </c>
      <c r="L93" s="5" t="s">
        <v>0</v>
      </c>
    </row>
    <row r="94" spans="1:12" ht="51" x14ac:dyDescent="0.25">
      <c r="A94" s="46" t="s">
        <v>369</v>
      </c>
      <c r="B94" s="47" t="s">
        <v>370</v>
      </c>
      <c r="C94" s="15" t="s">
        <v>288</v>
      </c>
      <c r="D94" s="15"/>
      <c r="E94" s="5" t="s">
        <v>0</v>
      </c>
      <c r="F94" s="5" t="s">
        <v>0</v>
      </c>
      <c r="G94" s="5" t="s">
        <v>0</v>
      </c>
      <c r="H94" s="5" t="s">
        <v>0</v>
      </c>
      <c r="I94" s="5" t="s">
        <v>0</v>
      </c>
      <c r="J94" s="5" t="s">
        <v>0</v>
      </c>
      <c r="K94" s="5" t="s">
        <v>0</v>
      </c>
      <c r="L94" s="5" t="s">
        <v>0</v>
      </c>
    </row>
    <row r="95" spans="1:12" ht="21" customHeight="1" x14ac:dyDescent="0.25">
      <c r="A95" s="50"/>
      <c r="B95" s="54" t="s">
        <v>97</v>
      </c>
      <c r="C95" s="48"/>
      <c r="D95" s="54"/>
      <c r="E95" s="5" t="s">
        <v>0</v>
      </c>
      <c r="F95" s="5" t="s">
        <v>0</v>
      </c>
      <c r="G95" s="5" t="s">
        <v>0</v>
      </c>
      <c r="H95" s="5" t="s">
        <v>0</v>
      </c>
      <c r="I95" s="5" t="s">
        <v>0</v>
      </c>
      <c r="J95" s="5" t="s">
        <v>0</v>
      </c>
      <c r="K95" s="5" t="s">
        <v>0</v>
      </c>
      <c r="L95" s="5" t="s">
        <v>0</v>
      </c>
    </row>
    <row r="96" spans="1:12" x14ac:dyDescent="0.25">
      <c r="A96" s="82" t="s">
        <v>385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5">
      <c r="A97" s="46" t="s">
        <v>371</v>
      </c>
      <c r="B97" s="47" t="s">
        <v>386</v>
      </c>
      <c r="C97" s="15" t="s">
        <v>288</v>
      </c>
      <c r="D97" s="15"/>
      <c r="E97" s="5" t="s">
        <v>0</v>
      </c>
      <c r="F97" s="5" t="s">
        <v>0</v>
      </c>
      <c r="G97" s="5" t="s">
        <v>0</v>
      </c>
      <c r="H97" s="5" t="s">
        <v>0</v>
      </c>
      <c r="I97" s="5" t="s">
        <v>0</v>
      </c>
      <c r="J97" s="5" t="s">
        <v>0</v>
      </c>
      <c r="K97" s="5" t="s">
        <v>0</v>
      </c>
      <c r="L97" s="5" t="s">
        <v>0</v>
      </c>
    </row>
    <row r="98" spans="1:12" x14ac:dyDescent="0.25">
      <c r="A98" s="46" t="s">
        <v>372</v>
      </c>
      <c r="B98" s="47" t="s">
        <v>387</v>
      </c>
      <c r="C98" s="15" t="s">
        <v>288</v>
      </c>
      <c r="D98" s="15"/>
      <c r="E98" s="5" t="s">
        <v>0</v>
      </c>
      <c r="F98" s="5" t="s">
        <v>0</v>
      </c>
      <c r="G98" s="5" t="s">
        <v>0</v>
      </c>
      <c r="H98" s="5" t="s">
        <v>0</v>
      </c>
      <c r="I98" s="5" t="s">
        <v>0</v>
      </c>
      <c r="J98" s="5" t="s">
        <v>0</v>
      </c>
      <c r="K98" s="5" t="s">
        <v>0</v>
      </c>
      <c r="L98" s="5" t="s">
        <v>0</v>
      </c>
    </row>
    <row r="99" spans="1:12" ht="24" customHeight="1" x14ac:dyDescent="0.25">
      <c r="A99" s="50"/>
      <c r="B99" s="54" t="s">
        <v>152</v>
      </c>
      <c r="C99" s="47"/>
      <c r="D99" s="54"/>
      <c r="E99" s="5" t="s">
        <v>0</v>
      </c>
      <c r="F99" s="5" t="s">
        <v>0</v>
      </c>
      <c r="G99" s="5" t="s">
        <v>0</v>
      </c>
      <c r="H99" s="5" t="s">
        <v>0</v>
      </c>
      <c r="I99" s="5" t="s">
        <v>0</v>
      </c>
      <c r="J99" s="5" t="s">
        <v>0</v>
      </c>
      <c r="K99" s="5" t="s">
        <v>0</v>
      </c>
      <c r="L99" s="5" t="s">
        <v>0</v>
      </c>
    </row>
    <row r="100" spans="1:12" x14ac:dyDescent="0.25">
      <c r="A100" s="82" t="s">
        <v>443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</row>
    <row r="101" spans="1:12" ht="51" x14ac:dyDescent="0.25">
      <c r="A101" s="46" t="s">
        <v>373</v>
      </c>
      <c r="B101" s="44" t="s">
        <v>414</v>
      </c>
      <c r="C101" s="15" t="s">
        <v>288</v>
      </c>
      <c r="D101" s="47" t="s">
        <v>134</v>
      </c>
      <c r="E101" s="5">
        <f>SUM(F101:L101)</f>
        <v>520000</v>
      </c>
      <c r="F101" s="5">
        <v>70000</v>
      </c>
      <c r="G101" s="5">
        <v>75000</v>
      </c>
      <c r="H101" s="5">
        <v>75000</v>
      </c>
      <c r="I101" s="5">
        <v>75000</v>
      </c>
      <c r="J101" s="5">
        <v>75000</v>
      </c>
      <c r="K101" s="5">
        <v>75000</v>
      </c>
      <c r="L101" s="5">
        <v>75000</v>
      </c>
    </row>
    <row r="102" spans="1:12" ht="37.5" customHeight="1" x14ac:dyDescent="0.25">
      <c r="A102" s="46" t="s">
        <v>374</v>
      </c>
      <c r="B102" s="31" t="s">
        <v>13</v>
      </c>
      <c r="C102" s="15" t="s">
        <v>288</v>
      </c>
      <c r="D102" s="47" t="s">
        <v>134</v>
      </c>
      <c r="E102" s="5">
        <f t="shared" ref="E102:E115" si="18">SUM(F102:L102)</f>
        <v>42000</v>
      </c>
      <c r="F102" s="32">
        <v>6000</v>
      </c>
      <c r="G102" s="32">
        <v>6000</v>
      </c>
      <c r="H102" s="32">
        <v>6000</v>
      </c>
      <c r="I102" s="32">
        <v>6000</v>
      </c>
      <c r="J102" s="32">
        <v>6000</v>
      </c>
      <c r="K102" s="32">
        <v>6000</v>
      </c>
      <c r="L102" s="32">
        <v>6000</v>
      </c>
    </row>
    <row r="103" spans="1:12" ht="15" customHeight="1" x14ac:dyDescent="0.25">
      <c r="A103" s="85" t="s">
        <v>375</v>
      </c>
      <c r="B103" s="87" t="s">
        <v>14</v>
      </c>
      <c r="C103" s="91" t="s">
        <v>288</v>
      </c>
      <c r="D103" s="47" t="s">
        <v>4</v>
      </c>
      <c r="E103" s="5">
        <f t="shared" si="18"/>
        <v>112000</v>
      </c>
      <c r="F103" s="32">
        <f>SUM(F104:F105)</f>
        <v>16000</v>
      </c>
      <c r="G103" s="32">
        <f t="shared" ref="G103:L103" si="19">SUM(G104:G105)</f>
        <v>16000</v>
      </c>
      <c r="H103" s="32">
        <f t="shared" si="19"/>
        <v>16000</v>
      </c>
      <c r="I103" s="32">
        <f t="shared" si="19"/>
        <v>16000</v>
      </c>
      <c r="J103" s="32">
        <f t="shared" si="19"/>
        <v>16000</v>
      </c>
      <c r="K103" s="32">
        <f t="shared" si="19"/>
        <v>16000</v>
      </c>
      <c r="L103" s="32">
        <f t="shared" si="19"/>
        <v>16000</v>
      </c>
    </row>
    <row r="104" spans="1:12" ht="38.25" customHeight="1" x14ac:dyDescent="0.25">
      <c r="A104" s="86"/>
      <c r="B104" s="81"/>
      <c r="C104" s="92"/>
      <c r="D104" s="33" t="s">
        <v>134</v>
      </c>
      <c r="E104" s="5">
        <f t="shared" si="18"/>
        <v>56000</v>
      </c>
      <c r="F104" s="32">
        <v>8000</v>
      </c>
      <c r="G104" s="32">
        <v>8000</v>
      </c>
      <c r="H104" s="32">
        <v>8000</v>
      </c>
      <c r="I104" s="32">
        <v>8000</v>
      </c>
      <c r="J104" s="32">
        <v>8000</v>
      </c>
      <c r="K104" s="32">
        <v>8000</v>
      </c>
      <c r="L104" s="32">
        <v>8000</v>
      </c>
    </row>
    <row r="105" spans="1:12" ht="27" customHeight="1" x14ac:dyDescent="0.25">
      <c r="A105" s="86"/>
      <c r="B105" s="81"/>
      <c r="C105" s="93"/>
      <c r="D105" s="33" t="s">
        <v>407</v>
      </c>
      <c r="E105" s="5">
        <f t="shared" si="18"/>
        <v>56000</v>
      </c>
      <c r="F105" s="32">
        <v>8000</v>
      </c>
      <c r="G105" s="32">
        <v>8000</v>
      </c>
      <c r="H105" s="32">
        <v>8000</v>
      </c>
      <c r="I105" s="32">
        <v>8000</v>
      </c>
      <c r="J105" s="32">
        <v>8000</v>
      </c>
      <c r="K105" s="32">
        <v>8000</v>
      </c>
      <c r="L105" s="32">
        <v>8000</v>
      </c>
    </row>
    <row r="106" spans="1:12" ht="15" customHeight="1" x14ac:dyDescent="0.25">
      <c r="A106" s="85" t="s">
        <v>376</v>
      </c>
      <c r="B106" s="87" t="s">
        <v>16</v>
      </c>
      <c r="C106" s="91" t="s">
        <v>288</v>
      </c>
      <c r="D106" s="58" t="s">
        <v>4</v>
      </c>
      <c r="E106" s="5">
        <f t="shared" si="18"/>
        <v>220000</v>
      </c>
      <c r="F106" s="34">
        <f>SUM(F107:F108)</f>
        <v>40000</v>
      </c>
      <c r="G106" s="34">
        <f t="shared" ref="G106:L106" si="20">SUM(G107:G108)</f>
        <v>30000</v>
      </c>
      <c r="H106" s="34">
        <f t="shared" si="20"/>
        <v>30000</v>
      </c>
      <c r="I106" s="34">
        <f t="shared" si="20"/>
        <v>30000</v>
      </c>
      <c r="J106" s="34">
        <f t="shared" si="20"/>
        <v>30000</v>
      </c>
      <c r="K106" s="34">
        <f t="shared" si="20"/>
        <v>30000</v>
      </c>
      <c r="L106" s="34">
        <f t="shared" si="20"/>
        <v>30000</v>
      </c>
    </row>
    <row r="107" spans="1:12" ht="42" customHeight="1" x14ac:dyDescent="0.25">
      <c r="A107" s="86"/>
      <c r="B107" s="81"/>
      <c r="C107" s="92"/>
      <c r="D107" s="33" t="s">
        <v>134</v>
      </c>
      <c r="E107" s="5">
        <f t="shared" si="18"/>
        <v>110000</v>
      </c>
      <c r="F107" s="5">
        <v>20000</v>
      </c>
      <c r="G107" s="5">
        <v>15000</v>
      </c>
      <c r="H107" s="5">
        <v>15000</v>
      </c>
      <c r="I107" s="5">
        <v>15000</v>
      </c>
      <c r="J107" s="5">
        <v>15000</v>
      </c>
      <c r="K107" s="5">
        <v>15000</v>
      </c>
      <c r="L107" s="5">
        <v>15000</v>
      </c>
    </row>
    <row r="108" spans="1:12" ht="25.5" x14ac:dyDescent="0.25">
      <c r="A108" s="86"/>
      <c r="B108" s="81"/>
      <c r="C108" s="93"/>
      <c r="D108" s="33" t="s">
        <v>407</v>
      </c>
      <c r="E108" s="5">
        <f t="shared" si="18"/>
        <v>110000</v>
      </c>
      <c r="F108" s="5">
        <v>20000</v>
      </c>
      <c r="G108" s="5">
        <v>15000</v>
      </c>
      <c r="H108" s="5">
        <v>15000</v>
      </c>
      <c r="I108" s="5">
        <v>15000</v>
      </c>
      <c r="J108" s="5">
        <v>15000</v>
      </c>
      <c r="K108" s="5">
        <v>15000</v>
      </c>
      <c r="L108" s="5">
        <v>15000</v>
      </c>
    </row>
    <row r="109" spans="1:12" ht="53.25" hidden="1" customHeight="1" x14ac:dyDescent="0.25">
      <c r="A109" s="46"/>
      <c r="B109" s="47" t="s">
        <v>290</v>
      </c>
      <c r="C109" s="15" t="s">
        <v>288</v>
      </c>
      <c r="D109" s="33"/>
      <c r="E109" s="5"/>
      <c r="F109" s="5"/>
      <c r="G109" s="5"/>
      <c r="H109" s="5"/>
      <c r="I109" s="5"/>
      <c r="J109" s="5"/>
      <c r="K109" s="5"/>
      <c r="L109" s="5"/>
    </row>
    <row r="110" spans="1:12" ht="15" customHeight="1" x14ac:dyDescent="0.25">
      <c r="A110" s="85" t="s">
        <v>377</v>
      </c>
      <c r="B110" s="87" t="s">
        <v>17</v>
      </c>
      <c r="C110" s="91" t="s">
        <v>288</v>
      </c>
      <c r="D110" s="47" t="s">
        <v>4</v>
      </c>
      <c r="E110" s="5">
        <f t="shared" si="18"/>
        <v>70000</v>
      </c>
      <c r="F110" s="5">
        <f>SUM(F111:F112)</f>
        <v>10000</v>
      </c>
      <c r="G110" s="5">
        <f t="shared" ref="G110:L110" si="21">SUM(G111:G112)</f>
        <v>10000</v>
      </c>
      <c r="H110" s="5">
        <f t="shared" si="21"/>
        <v>10000</v>
      </c>
      <c r="I110" s="5">
        <f t="shared" si="21"/>
        <v>10000</v>
      </c>
      <c r="J110" s="5">
        <f t="shared" si="21"/>
        <v>10000</v>
      </c>
      <c r="K110" s="5">
        <f t="shared" si="21"/>
        <v>10000</v>
      </c>
      <c r="L110" s="5">
        <f t="shared" si="21"/>
        <v>10000</v>
      </c>
    </row>
    <row r="111" spans="1:12" ht="39" customHeight="1" x14ac:dyDescent="0.25">
      <c r="A111" s="86"/>
      <c r="B111" s="81"/>
      <c r="C111" s="92"/>
      <c r="D111" s="33" t="s">
        <v>134</v>
      </c>
      <c r="E111" s="5">
        <f>SUM(F111:L111)</f>
        <v>35000</v>
      </c>
      <c r="F111" s="5">
        <v>5000</v>
      </c>
      <c r="G111" s="5">
        <v>5000</v>
      </c>
      <c r="H111" s="5">
        <v>5000</v>
      </c>
      <c r="I111" s="5">
        <v>5000</v>
      </c>
      <c r="J111" s="5">
        <v>5000</v>
      </c>
      <c r="K111" s="5">
        <v>5000</v>
      </c>
      <c r="L111" s="5">
        <v>5000</v>
      </c>
    </row>
    <row r="112" spans="1:12" ht="27" customHeight="1" x14ac:dyDescent="0.25">
      <c r="A112" s="86"/>
      <c r="B112" s="81"/>
      <c r="C112" s="93"/>
      <c r="D112" s="33" t="s">
        <v>407</v>
      </c>
      <c r="E112" s="5">
        <f t="shared" si="18"/>
        <v>35000</v>
      </c>
      <c r="F112" s="5">
        <v>5000</v>
      </c>
      <c r="G112" s="5">
        <v>5000</v>
      </c>
      <c r="H112" s="5">
        <v>5000</v>
      </c>
      <c r="I112" s="5">
        <v>5000</v>
      </c>
      <c r="J112" s="5">
        <v>5000</v>
      </c>
      <c r="K112" s="5">
        <v>5000</v>
      </c>
      <c r="L112" s="5">
        <v>5000</v>
      </c>
    </row>
    <row r="113" spans="1:12" ht="15" customHeight="1" x14ac:dyDescent="0.25">
      <c r="A113" s="85" t="s">
        <v>378</v>
      </c>
      <c r="B113" s="87" t="s">
        <v>18</v>
      </c>
      <c r="C113" s="91" t="s">
        <v>288</v>
      </c>
      <c r="D113" s="47" t="s">
        <v>4</v>
      </c>
      <c r="E113" s="5">
        <f t="shared" si="18"/>
        <v>84000</v>
      </c>
      <c r="F113" s="5">
        <f>SUM(F114:F115)</f>
        <v>12000</v>
      </c>
      <c r="G113" s="5">
        <f t="shared" ref="G113:L113" si="22">SUM(G114:G115)</f>
        <v>12000</v>
      </c>
      <c r="H113" s="5">
        <f t="shared" si="22"/>
        <v>12000</v>
      </c>
      <c r="I113" s="5">
        <f t="shared" si="22"/>
        <v>12000</v>
      </c>
      <c r="J113" s="5">
        <f t="shared" si="22"/>
        <v>12000</v>
      </c>
      <c r="K113" s="5">
        <f t="shared" si="22"/>
        <v>12000</v>
      </c>
      <c r="L113" s="5">
        <f t="shared" si="22"/>
        <v>12000</v>
      </c>
    </row>
    <row r="114" spans="1:12" ht="37.5" customHeight="1" x14ac:dyDescent="0.25">
      <c r="A114" s="86"/>
      <c r="B114" s="81"/>
      <c r="C114" s="92"/>
      <c r="D114" s="33" t="s">
        <v>134</v>
      </c>
      <c r="E114" s="5">
        <f t="shared" si="18"/>
        <v>42000</v>
      </c>
      <c r="F114" s="5">
        <v>6000</v>
      </c>
      <c r="G114" s="5">
        <v>6000</v>
      </c>
      <c r="H114" s="5">
        <v>6000</v>
      </c>
      <c r="I114" s="5">
        <v>6000</v>
      </c>
      <c r="J114" s="5">
        <v>6000</v>
      </c>
      <c r="K114" s="5">
        <v>6000</v>
      </c>
      <c r="L114" s="5">
        <v>6000</v>
      </c>
    </row>
    <row r="115" spans="1:12" ht="27" customHeight="1" x14ac:dyDescent="0.25">
      <c r="A115" s="86"/>
      <c r="B115" s="81"/>
      <c r="C115" s="93"/>
      <c r="D115" s="33" t="s">
        <v>407</v>
      </c>
      <c r="E115" s="5">
        <f t="shared" si="18"/>
        <v>42000</v>
      </c>
      <c r="F115" s="5">
        <v>6000</v>
      </c>
      <c r="G115" s="5">
        <v>6000</v>
      </c>
      <c r="H115" s="5">
        <v>6000</v>
      </c>
      <c r="I115" s="5">
        <v>6000</v>
      </c>
      <c r="J115" s="5">
        <v>6000</v>
      </c>
      <c r="K115" s="5">
        <v>6000</v>
      </c>
      <c r="L115" s="5">
        <v>6000</v>
      </c>
    </row>
    <row r="116" spans="1:12" ht="15" customHeight="1" x14ac:dyDescent="0.25">
      <c r="A116" s="97"/>
      <c r="B116" s="94" t="s">
        <v>379</v>
      </c>
      <c r="C116" s="100"/>
      <c r="D116" s="35" t="s">
        <v>4</v>
      </c>
      <c r="E116" s="6">
        <f>SUM(E117:E118)</f>
        <v>1048000</v>
      </c>
      <c r="F116" s="6">
        <f t="shared" ref="F116:L116" si="23">SUM(F117:F118)</f>
        <v>154000</v>
      </c>
      <c r="G116" s="6">
        <f t="shared" si="23"/>
        <v>149000</v>
      </c>
      <c r="H116" s="6">
        <f t="shared" si="23"/>
        <v>149000</v>
      </c>
      <c r="I116" s="6">
        <f t="shared" si="23"/>
        <v>149000</v>
      </c>
      <c r="J116" s="6">
        <f t="shared" si="23"/>
        <v>149000</v>
      </c>
      <c r="K116" s="6">
        <f t="shared" si="23"/>
        <v>149000</v>
      </c>
      <c r="L116" s="6">
        <f t="shared" si="23"/>
        <v>149000</v>
      </c>
    </row>
    <row r="117" spans="1:12" ht="30" customHeight="1" x14ac:dyDescent="0.25">
      <c r="A117" s="98"/>
      <c r="B117" s="95"/>
      <c r="C117" s="101"/>
      <c r="D117" s="54" t="s">
        <v>134</v>
      </c>
      <c r="E117" s="6">
        <f>SUM(E101,E102,E104,E107,E109,E111,E114)</f>
        <v>805000</v>
      </c>
      <c r="F117" s="6">
        <f t="shared" ref="F117:L117" si="24">SUM(F101,F102,F104,F107,F109,F111,F114)</f>
        <v>115000</v>
      </c>
      <c r="G117" s="6">
        <f t="shared" si="24"/>
        <v>115000</v>
      </c>
      <c r="H117" s="6">
        <f t="shared" si="24"/>
        <v>115000</v>
      </c>
      <c r="I117" s="6">
        <f t="shared" si="24"/>
        <v>115000</v>
      </c>
      <c r="J117" s="6">
        <f t="shared" si="24"/>
        <v>115000</v>
      </c>
      <c r="K117" s="6">
        <f t="shared" si="24"/>
        <v>115000</v>
      </c>
      <c r="L117" s="6">
        <f t="shared" si="24"/>
        <v>115000</v>
      </c>
    </row>
    <row r="118" spans="1:12" ht="27" customHeight="1" x14ac:dyDescent="0.25">
      <c r="A118" s="99"/>
      <c r="B118" s="96"/>
      <c r="C118" s="102"/>
      <c r="D118" s="35" t="s">
        <v>407</v>
      </c>
      <c r="E118" s="6">
        <f>SUM(E105,E108,E112,E115)</f>
        <v>243000</v>
      </c>
      <c r="F118" s="6">
        <f t="shared" ref="F118:L118" si="25">SUM(F105,F108,F112,F115)</f>
        <v>39000</v>
      </c>
      <c r="G118" s="6">
        <f t="shared" si="25"/>
        <v>34000</v>
      </c>
      <c r="H118" s="6">
        <f t="shared" si="25"/>
        <v>34000</v>
      </c>
      <c r="I118" s="6">
        <f t="shared" si="25"/>
        <v>34000</v>
      </c>
      <c r="J118" s="6">
        <f t="shared" si="25"/>
        <v>34000</v>
      </c>
      <c r="K118" s="6">
        <f t="shared" si="25"/>
        <v>34000</v>
      </c>
      <c r="L118" s="6">
        <f t="shared" si="25"/>
        <v>34000</v>
      </c>
    </row>
    <row r="119" spans="1:12" ht="15" customHeight="1" x14ac:dyDescent="0.25">
      <c r="A119" s="79"/>
      <c r="B119" s="89" t="s">
        <v>380</v>
      </c>
      <c r="C119" s="81"/>
      <c r="D119" s="35" t="s">
        <v>15</v>
      </c>
      <c r="E119" s="6">
        <f>SUM(E120:E121)</f>
        <v>1048000</v>
      </c>
      <c r="F119" s="6">
        <f t="shared" ref="F119:L119" si="26">SUM(F120:F121)</f>
        <v>154000</v>
      </c>
      <c r="G119" s="6">
        <f t="shared" si="26"/>
        <v>149000</v>
      </c>
      <c r="H119" s="6">
        <f t="shared" si="26"/>
        <v>149000</v>
      </c>
      <c r="I119" s="6">
        <f t="shared" si="26"/>
        <v>149000</v>
      </c>
      <c r="J119" s="6">
        <f t="shared" si="26"/>
        <v>149000</v>
      </c>
      <c r="K119" s="6">
        <f t="shared" si="26"/>
        <v>149000</v>
      </c>
      <c r="L119" s="6">
        <f t="shared" si="26"/>
        <v>149000</v>
      </c>
    </row>
    <row r="120" spans="1:12" ht="37.5" customHeight="1" x14ac:dyDescent="0.25">
      <c r="A120" s="80"/>
      <c r="B120" s="90"/>
      <c r="C120" s="81"/>
      <c r="D120" s="54" t="s">
        <v>134</v>
      </c>
      <c r="E120" s="6">
        <f>SUM(E95,E99,E117)</f>
        <v>805000</v>
      </c>
      <c r="F120" s="6">
        <f>SUM(F95,F99,F117)</f>
        <v>115000</v>
      </c>
      <c r="G120" s="6">
        <f t="shared" ref="G120:L120" si="27">SUM(G95,G99,G117)</f>
        <v>115000</v>
      </c>
      <c r="H120" s="6">
        <f t="shared" si="27"/>
        <v>115000</v>
      </c>
      <c r="I120" s="6">
        <f t="shared" si="27"/>
        <v>115000</v>
      </c>
      <c r="J120" s="6">
        <f t="shared" si="27"/>
        <v>115000</v>
      </c>
      <c r="K120" s="6">
        <f t="shared" si="27"/>
        <v>115000</v>
      </c>
      <c r="L120" s="6">
        <f t="shared" si="27"/>
        <v>115000</v>
      </c>
    </row>
    <row r="121" spans="1:12" ht="27.75" customHeight="1" x14ac:dyDescent="0.25">
      <c r="A121" s="80"/>
      <c r="B121" s="90"/>
      <c r="C121" s="81"/>
      <c r="D121" s="35" t="s">
        <v>407</v>
      </c>
      <c r="E121" s="6">
        <f>SUM(E118)</f>
        <v>243000</v>
      </c>
      <c r="F121" s="6">
        <f t="shared" ref="F121:L121" si="28">SUM(F118)</f>
        <v>39000</v>
      </c>
      <c r="G121" s="6">
        <f t="shared" si="28"/>
        <v>34000</v>
      </c>
      <c r="H121" s="6">
        <f t="shared" si="28"/>
        <v>34000</v>
      </c>
      <c r="I121" s="6">
        <f t="shared" si="28"/>
        <v>34000</v>
      </c>
      <c r="J121" s="6">
        <f t="shared" si="28"/>
        <v>34000</v>
      </c>
      <c r="K121" s="6">
        <f t="shared" si="28"/>
        <v>34000</v>
      </c>
      <c r="L121" s="6">
        <f t="shared" si="28"/>
        <v>34000</v>
      </c>
    </row>
    <row r="122" spans="1:12" s="45" customFormat="1" x14ac:dyDescent="0.25">
      <c r="A122" s="105" t="s">
        <v>388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1:12" x14ac:dyDescent="0.25">
      <c r="A123" s="105" t="s">
        <v>352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1:12" x14ac:dyDescent="0.25">
      <c r="A124" s="82" t="s">
        <v>389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1:12" ht="156.75" customHeight="1" x14ac:dyDescent="0.25">
      <c r="A125" s="50" t="s">
        <v>73</v>
      </c>
      <c r="B125" s="47" t="s">
        <v>74</v>
      </c>
      <c r="C125" s="47" t="s">
        <v>433</v>
      </c>
      <c r="D125" s="47"/>
      <c r="E125" s="49" t="s">
        <v>76</v>
      </c>
      <c r="F125" s="49" t="s">
        <v>76</v>
      </c>
      <c r="G125" s="49" t="s">
        <v>76</v>
      </c>
      <c r="H125" s="49" t="s">
        <v>76</v>
      </c>
      <c r="I125" s="49" t="s">
        <v>76</v>
      </c>
      <c r="J125" s="49" t="s">
        <v>0</v>
      </c>
      <c r="K125" s="49" t="s">
        <v>0</v>
      </c>
      <c r="L125" s="49" t="s">
        <v>76</v>
      </c>
    </row>
    <row r="126" spans="1:12" ht="157.5" customHeight="1" x14ac:dyDescent="0.25">
      <c r="A126" s="50" t="s">
        <v>78</v>
      </c>
      <c r="B126" s="47" t="s">
        <v>79</v>
      </c>
      <c r="C126" s="47" t="s">
        <v>433</v>
      </c>
      <c r="D126" s="47"/>
      <c r="E126" s="49" t="s">
        <v>76</v>
      </c>
      <c r="F126" s="49" t="s">
        <v>76</v>
      </c>
      <c r="G126" s="49" t="s">
        <v>76</v>
      </c>
      <c r="H126" s="49" t="s">
        <v>76</v>
      </c>
      <c r="I126" s="49" t="s">
        <v>76</v>
      </c>
      <c r="J126" s="49" t="s">
        <v>0</v>
      </c>
      <c r="K126" s="49" t="s">
        <v>0</v>
      </c>
      <c r="L126" s="49" t="s">
        <v>76</v>
      </c>
    </row>
    <row r="127" spans="1:12" ht="199.5" customHeight="1" x14ac:dyDescent="0.25">
      <c r="A127" s="50" t="s">
        <v>81</v>
      </c>
      <c r="B127" s="47" t="s">
        <v>450</v>
      </c>
      <c r="C127" s="47" t="s">
        <v>434</v>
      </c>
      <c r="D127" s="47"/>
      <c r="E127" s="49" t="s">
        <v>76</v>
      </c>
      <c r="F127" s="49" t="s">
        <v>76</v>
      </c>
      <c r="G127" s="49" t="s">
        <v>76</v>
      </c>
      <c r="H127" s="49" t="s">
        <v>76</v>
      </c>
      <c r="I127" s="49" t="s">
        <v>76</v>
      </c>
      <c r="J127" s="49" t="s">
        <v>0</v>
      </c>
      <c r="K127" s="49" t="s">
        <v>0</v>
      </c>
      <c r="L127" s="49" t="s">
        <v>76</v>
      </c>
    </row>
    <row r="128" spans="1:12" ht="85.5" customHeight="1" x14ac:dyDescent="0.25">
      <c r="A128" s="50" t="s">
        <v>84</v>
      </c>
      <c r="B128" s="47" t="s">
        <v>425</v>
      </c>
      <c r="C128" s="47" t="s">
        <v>151</v>
      </c>
      <c r="D128" s="47"/>
      <c r="E128" s="49" t="s">
        <v>76</v>
      </c>
      <c r="F128" s="49" t="s">
        <v>76</v>
      </c>
      <c r="G128" s="49" t="s">
        <v>76</v>
      </c>
      <c r="H128" s="49" t="s">
        <v>76</v>
      </c>
      <c r="I128" s="49" t="s">
        <v>76</v>
      </c>
      <c r="J128" s="49" t="s">
        <v>76</v>
      </c>
      <c r="K128" s="49" t="s">
        <v>76</v>
      </c>
      <c r="L128" s="49" t="s">
        <v>76</v>
      </c>
    </row>
    <row r="129" spans="1:12" ht="69.75" customHeight="1" x14ac:dyDescent="0.25">
      <c r="A129" s="50" t="s">
        <v>87</v>
      </c>
      <c r="B129" s="47" t="s">
        <v>88</v>
      </c>
      <c r="C129" s="47" t="s">
        <v>151</v>
      </c>
      <c r="D129" s="47"/>
      <c r="E129" s="49" t="s">
        <v>76</v>
      </c>
      <c r="F129" s="49" t="s">
        <v>76</v>
      </c>
      <c r="G129" s="49" t="s">
        <v>76</v>
      </c>
      <c r="H129" s="49" t="s">
        <v>76</v>
      </c>
      <c r="I129" s="49" t="s">
        <v>76</v>
      </c>
      <c r="J129" s="49" t="s">
        <v>76</v>
      </c>
      <c r="K129" s="49" t="s">
        <v>76</v>
      </c>
      <c r="L129" s="49" t="s">
        <v>76</v>
      </c>
    </row>
    <row r="130" spans="1:12" ht="133.5" x14ac:dyDescent="0.25">
      <c r="A130" s="50" t="s">
        <v>90</v>
      </c>
      <c r="B130" s="47" t="s">
        <v>426</v>
      </c>
      <c r="C130" s="47" t="s">
        <v>149</v>
      </c>
      <c r="D130" s="47"/>
      <c r="E130" s="49" t="s">
        <v>76</v>
      </c>
      <c r="F130" s="49" t="s">
        <v>76</v>
      </c>
      <c r="G130" s="49" t="s">
        <v>76</v>
      </c>
      <c r="H130" s="49" t="s">
        <v>76</v>
      </c>
      <c r="I130" s="49" t="s">
        <v>76</v>
      </c>
      <c r="J130" s="49" t="s">
        <v>76</v>
      </c>
      <c r="K130" s="49" t="s">
        <v>76</v>
      </c>
      <c r="L130" s="49" t="s">
        <v>76</v>
      </c>
    </row>
    <row r="131" spans="1:12" ht="35.25" customHeight="1" x14ac:dyDescent="0.25">
      <c r="A131" s="50" t="s">
        <v>94</v>
      </c>
      <c r="B131" s="47" t="s">
        <v>95</v>
      </c>
      <c r="C131" s="47" t="s">
        <v>149</v>
      </c>
      <c r="D131" s="47"/>
      <c r="E131" s="49" t="s">
        <v>76</v>
      </c>
      <c r="F131" s="49" t="s">
        <v>76</v>
      </c>
      <c r="G131" s="49" t="s">
        <v>76</v>
      </c>
      <c r="H131" s="49" t="s">
        <v>76</v>
      </c>
      <c r="I131" s="49" t="s">
        <v>76</v>
      </c>
      <c r="J131" s="49" t="s">
        <v>76</v>
      </c>
      <c r="K131" s="49" t="s">
        <v>76</v>
      </c>
      <c r="L131" s="49" t="s">
        <v>76</v>
      </c>
    </row>
    <row r="132" spans="1:12" x14ac:dyDescent="0.25">
      <c r="A132" s="50"/>
      <c r="B132" s="54" t="s">
        <v>97</v>
      </c>
      <c r="C132" s="47"/>
      <c r="D132" s="47"/>
      <c r="E132" s="49" t="s">
        <v>76</v>
      </c>
      <c r="F132" s="49" t="s">
        <v>76</v>
      </c>
      <c r="G132" s="49" t="s">
        <v>76</v>
      </c>
      <c r="H132" s="49" t="s">
        <v>76</v>
      </c>
      <c r="I132" s="49" t="s">
        <v>76</v>
      </c>
      <c r="J132" s="49" t="s">
        <v>76</v>
      </c>
      <c r="K132" s="49" t="s">
        <v>76</v>
      </c>
      <c r="L132" s="49" t="s">
        <v>76</v>
      </c>
    </row>
    <row r="133" spans="1:12" x14ac:dyDescent="0.25">
      <c r="A133" s="82" t="s">
        <v>444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</row>
    <row r="134" spans="1:12" ht="156" customHeight="1" x14ac:dyDescent="0.25">
      <c r="A134" s="50" t="s">
        <v>100</v>
      </c>
      <c r="B134" s="47" t="s">
        <v>101</v>
      </c>
      <c r="C134" s="63" t="s">
        <v>448</v>
      </c>
      <c r="D134" s="47"/>
      <c r="E134" s="49" t="s">
        <v>76</v>
      </c>
      <c r="F134" s="49" t="s">
        <v>76</v>
      </c>
      <c r="G134" s="49" t="s">
        <v>76</v>
      </c>
      <c r="H134" s="49" t="s">
        <v>76</v>
      </c>
      <c r="I134" s="49" t="s">
        <v>76</v>
      </c>
      <c r="J134" s="49" t="s">
        <v>76</v>
      </c>
      <c r="K134" s="49" t="s">
        <v>76</v>
      </c>
      <c r="L134" s="49" t="s">
        <v>76</v>
      </c>
    </row>
    <row r="135" spans="1:12" ht="144.75" customHeight="1" x14ac:dyDescent="0.25">
      <c r="A135" s="50" t="s">
        <v>103</v>
      </c>
      <c r="B135" s="47" t="s">
        <v>104</v>
      </c>
      <c r="C135" s="47" t="s">
        <v>433</v>
      </c>
      <c r="D135" s="47"/>
      <c r="E135" s="49" t="s">
        <v>76</v>
      </c>
      <c r="F135" s="49" t="s">
        <v>76</v>
      </c>
      <c r="G135" s="49" t="s">
        <v>76</v>
      </c>
      <c r="H135" s="49" t="s">
        <v>76</v>
      </c>
      <c r="I135" s="49" t="s">
        <v>76</v>
      </c>
      <c r="J135" s="49" t="s">
        <v>76</v>
      </c>
      <c r="K135" s="49" t="s">
        <v>76</v>
      </c>
      <c r="L135" s="49" t="s">
        <v>76</v>
      </c>
    </row>
    <row r="136" spans="1:12" ht="194.25" customHeight="1" x14ac:dyDescent="0.25">
      <c r="A136" s="50" t="s">
        <v>107</v>
      </c>
      <c r="B136" s="47" t="s">
        <v>108</v>
      </c>
      <c r="C136" s="47" t="s">
        <v>434</v>
      </c>
      <c r="D136" s="47"/>
      <c r="E136" s="49" t="s">
        <v>76</v>
      </c>
      <c r="F136" s="49" t="s">
        <v>76</v>
      </c>
      <c r="G136" s="49" t="s">
        <v>76</v>
      </c>
      <c r="H136" s="49" t="s">
        <v>76</v>
      </c>
      <c r="I136" s="49" t="s">
        <v>76</v>
      </c>
      <c r="J136" s="49" t="s">
        <v>76</v>
      </c>
      <c r="K136" s="49" t="s">
        <v>76</v>
      </c>
      <c r="L136" s="49" t="s">
        <v>76</v>
      </c>
    </row>
    <row r="137" spans="1:12" ht="207.75" customHeight="1" x14ac:dyDescent="0.25">
      <c r="A137" s="50" t="s">
        <v>110</v>
      </c>
      <c r="B137" s="47" t="s">
        <v>111</v>
      </c>
      <c r="C137" s="63" t="s">
        <v>449</v>
      </c>
      <c r="D137" s="47"/>
      <c r="E137" s="49" t="s">
        <v>76</v>
      </c>
      <c r="F137" s="49" t="s">
        <v>76</v>
      </c>
      <c r="G137" s="49" t="s">
        <v>76</v>
      </c>
      <c r="H137" s="49" t="s">
        <v>76</v>
      </c>
      <c r="I137" s="49" t="s">
        <v>76</v>
      </c>
      <c r="J137" s="49" t="s">
        <v>76</v>
      </c>
      <c r="K137" s="49" t="s">
        <v>76</v>
      </c>
      <c r="L137" s="49" t="s">
        <v>76</v>
      </c>
    </row>
    <row r="138" spans="1:12" ht="192.75" customHeight="1" x14ac:dyDescent="0.25">
      <c r="A138" s="50" t="s">
        <v>113</v>
      </c>
      <c r="B138" s="47" t="s">
        <v>114</v>
      </c>
      <c r="C138" s="47" t="s">
        <v>434</v>
      </c>
      <c r="D138" s="47"/>
      <c r="E138" s="49" t="s">
        <v>76</v>
      </c>
      <c r="F138" s="49" t="s">
        <v>76</v>
      </c>
      <c r="G138" s="49" t="s">
        <v>76</v>
      </c>
      <c r="H138" s="49" t="s">
        <v>76</v>
      </c>
      <c r="I138" s="49" t="s">
        <v>76</v>
      </c>
      <c r="J138" s="49" t="s">
        <v>76</v>
      </c>
      <c r="K138" s="49" t="s">
        <v>76</v>
      </c>
      <c r="L138" s="49" t="s">
        <v>76</v>
      </c>
    </row>
    <row r="139" spans="1:12" ht="43.5" customHeight="1" x14ac:dyDescent="0.25">
      <c r="A139" s="50" t="s">
        <v>116</v>
      </c>
      <c r="B139" s="47" t="s">
        <v>117</v>
      </c>
      <c r="C139" s="47" t="s">
        <v>149</v>
      </c>
      <c r="D139" s="47" t="s">
        <v>118</v>
      </c>
      <c r="E139" s="16">
        <f>SUM(F139:L139)</f>
        <v>14000</v>
      </c>
      <c r="F139" s="16">
        <v>2000</v>
      </c>
      <c r="G139" s="16">
        <v>2000</v>
      </c>
      <c r="H139" s="16">
        <v>2000</v>
      </c>
      <c r="I139" s="16">
        <v>2000</v>
      </c>
      <c r="J139" s="16">
        <v>2000</v>
      </c>
      <c r="K139" s="16">
        <v>2000</v>
      </c>
      <c r="L139" s="16">
        <v>2000</v>
      </c>
    </row>
    <row r="140" spans="1:12" ht="42.75" customHeight="1" x14ac:dyDescent="0.25">
      <c r="A140" s="50" t="s">
        <v>120</v>
      </c>
      <c r="B140" s="47" t="s">
        <v>121</v>
      </c>
      <c r="C140" s="47" t="s">
        <v>435</v>
      </c>
      <c r="D140" s="47" t="s">
        <v>118</v>
      </c>
      <c r="E140" s="16">
        <f>SUM(F140:L140)</f>
        <v>7000</v>
      </c>
      <c r="F140" s="16">
        <v>1000</v>
      </c>
      <c r="G140" s="16">
        <v>1000</v>
      </c>
      <c r="H140" s="16">
        <v>1000</v>
      </c>
      <c r="I140" s="16">
        <v>1000</v>
      </c>
      <c r="J140" s="16">
        <v>1000</v>
      </c>
      <c r="K140" s="16">
        <v>1000</v>
      </c>
      <c r="L140" s="16">
        <v>1000</v>
      </c>
    </row>
    <row r="141" spans="1:12" x14ac:dyDescent="0.25">
      <c r="A141" s="50" t="s">
        <v>123</v>
      </c>
      <c r="B141" s="47" t="s">
        <v>124</v>
      </c>
      <c r="C141" s="47" t="s">
        <v>149</v>
      </c>
      <c r="D141" s="47"/>
      <c r="E141" s="16" t="s">
        <v>76</v>
      </c>
      <c r="F141" s="16" t="s">
        <v>76</v>
      </c>
      <c r="G141" s="16" t="s">
        <v>76</v>
      </c>
      <c r="H141" s="16" t="s">
        <v>76</v>
      </c>
      <c r="I141" s="16" t="s">
        <v>76</v>
      </c>
      <c r="J141" s="16"/>
      <c r="K141" s="16"/>
      <c r="L141" s="16" t="s">
        <v>76</v>
      </c>
    </row>
    <row r="142" spans="1:12" ht="38.25" x14ac:dyDescent="0.25">
      <c r="A142" s="50" t="s">
        <v>126</v>
      </c>
      <c r="B142" s="47" t="s">
        <v>127</v>
      </c>
      <c r="C142" s="47" t="s">
        <v>149</v>
      </c>
      <c r="D142" s="47" t="s">
        <v>118</v>
      </c>
      <c r="E142" s="16">
        <f>SUM(F142:L142)</f>
        <v>10500</v>
      </c>
      <c r="F142" s="16">
        <v>1500</v>
      </c>
      <c r="G142" s="16">
        <v>1500</v>
      </c>
      <c r="H142" s="16">
        <v>1500</v>
      </c>
      <c r="I142" s="16">
        <v>1500</v>
      </c>
      <c r="J142" s="16">
        <v>1500</v>
      </c>
      <c r="K142" s="16">
        <v>1500</v>
      </c>
      <c r="L142" s="16">
        <v>1500</v>
      </c>
    </row>
    <row r="143" spans="1:12" ht="57.75" customHeight="1" x14ac:dyDescent="0.25">
      <c r="A143" s="50" t="s">
        <v>129</v>
      </c>
      <c r="B143" s="47" t="s">
        <v>130</v>
      </c>
      <c r="C143" s="47" t="s">
        <v>149</v>
      </c>
      <c r="D143" s="47" t="s">
        <v>118</v>
      </c>
      <c r="E143" s="16">
        <f t="shared" ref="E143:E144" si="29">SUM(F143:L143)</f>
        <v>3500</v>
      </c>
      <c r="F143" s="16">
        <v>500</v>
      </c>
      <c r="G143" s="16">
        <v>500</v>
      </c>
      <c r="H143" s="16">
        <v>500</v>
      </c>
      <c r="I143" s="16">
        <v>500</v>
      </c>
      <c r="J143" s="16">
        <v>500</v>
      </c>
      <c r="K143" s="16">
        <v>500</v>
      </c>
      <c r="L143" s="16">
        <v>500</v>
      </c>
    </row>
    <row r="144" spans="1:12" ht="44.25" customHeight="1" x14ac:dyDescent="0.25">
      <c r="A144" s="50" t="s">
        <v>132</v>
      </c>
      <c r="B144" s="47" t="s">
        <v>133</v>
      </c>
      <c r="C144" s="47" t="s">
        <v>149</v>
      </c>
      <c r="D144" s="47" t="s">
        <v>134</v>
      </c>
      <c r="E144" s="16">
        <f t="shared" si="29"/>
        <v>3500</v>
      </c>
      <c r="F144" s="16">
        <v>500</v>
      </c>
      <c r="G144" s="16">
        <v>500</v>
      </c>
      <c r="H144" s="16">
        <v>500</v>
      </c>
      <c r="I144" s="16">
        <v>500</v>
      </c>
      <c r="J144" s="16">
        <v>500</v>
      </c>
      <c r="K144" s="16">
        <v>500</v>
      </c>
      <c r="L144" s="16">
        <v>500</v>
      </c>
    </row>
    <row r="145" spans="1:12" ht="70.5" customHeight="1" x14ac:dyDescent="0.25">
      <c r="A145" s="50" t="s">
        <v>136</v>
      </c>
      <c r="B145" s="47" t="s">
        <v>427</v>
      </c>
      <c r="C145" s="47" t="s">
        <v>149</v>
      </c>
      <c r="D145" s="47"/>
      <c r="E145" s="16" t="s">
        <v>76</v>
      </c>
      <c r="F145" s="16" t="s">
        <v>76</v>
      </c>
      <c r="G145" s="16" t="s">
        <v>76</v>
      </c>
      <c r="H145" s="16" t="s">
        <v>76</v>
      </c>
      <c r="I145" s="16" t="s">
        <v>76</v>
      </c>
      <c r="J145" s="16"/>
      <c r="K145" s="16"/>
      <c r="L145" s="16" t="s">
        <v>76</v>
      </c>
    </row>
    <row r="146" spans="1:12" ht="42.75" customHeight="1" x14ac:dyDescent="0.25">
      <c r="A146" s="50" t="s">
        <v>140</v>
      </c>
      <c r="B146" s="47" t="s">
        <v>141</v>
      </c>
      <c r="C146" s="47" t="s">
        <v>149</v>
      </c>
      <c r="D146" s="47" t="s">
        <v>134</v>
      </c>
      <c r="E146" s="16">
        <f>SUM(F146:L146)</f>
        <v>21000</v>
      </c>
      <c r="F146" s="16">
        <v>3000</v>
      </c>
      <c r="G146" s="16">
        <v>3000</v>
      </c>
      <c r="H146" s="16">
        <v>3000</v>
      </c>
      <c r="I146" s="16">
        <v>3000</v>
      </c>
      <c r="J146" s="16">
        <v>3000</v>
      </c>
      <c r="K146" s="16">
        <v>3000</v>
      </c>
      <c r="L146" s="16">
        <v>3000</v>
      </c>
    </row>
    <row r="147" spans="1:12" ht="51" x14ac:dyDescent="0.25">
      <c r="A147" s="50" t="s">
        <v>143</v>
      </c>
      <c r="B147" s="47" t="s">
        <v>144</v>
      </c>
      <c r="C147" s="47" t="s">
        <v>149</v>
      </c>
      <c r="D147" s="47" t="s">
        <v>364</v>
      </c>
      <c r="E147" s="16">
        <f>SUM(F147:L147)</f>
        <v>142500</v>
      </c>
      <c r="F147" s="16">
        <v>22500</v>
      </c>
      <c r="G147" s="16">
        <v>20000</v>
      </c>
      <c r="H147" s="16">
        <v>20000</v>
      </c>
      <c r="I147" s="16">
        <v>20000</v>
      </c>
      <c r="J147" s="16">
        <v>20000</v>
      </c>
      <c r="K147" s="16">
        <v>20000</v>
      </c>
      <c r="L147" s="16">
        <v>20000</v>
      </c>
    </row>
    <row r="148" spans="1:12" x14ac:dyDescent="0.25">
      <c r="A148" s="109" t="s">
        <v>147</v>
      </c>
      <c r="B148" s="110" t="s">
        <v>152</v>
      </c>
      <c r="C148" s="110" t="s">
        <v>147</v>
      </c>
      <c r="D148" s="54" t="s">
        <v>148</v>
      </c>
      <c r="E148" s="18">
        <f>SUM(E149:E150)</f>
        <v>202000</v>
      </c>
      <c r="F148" s="18">
        <f t="shared" ref="F148:L148" si="30">SUM(F149:F150)</f>
        <v>31000</v>
      </c>
      <c r="G148" s="18">
        <f t="shared" si="30"/>
        <v>28500</v>
      </c>
      <c r="H148" s="18">
        <f t="shared" si="30"/>
        <v>28500</v>
      </c>
      <c r="I148" s="18">
        <f t="shared" si="30"/>
        <v>28500</v>
      </c>
      <c r="J148" s="18">
        <f t="shared" si="30"/>
        <v>28500</v>
      </c>
      <c r="K148" s="18">
        <f t="shared" si="30"/>
        <v>28500</v>
      </c>
      <c r="L148" s="18">
        <f t="shared" si="30"/>
        <v>28500</v>
      </c>
    </row>
    <row r="149" spans="1:12" ht="38.25" x14ac:dyDescent="0.25">
      <c r="A149" s="109"/>
      <c r="B149" s="110"/>
      <c r="C149" s="110"/>
      <c r="D149" s="54" t="s">
        <v>134</v>
      </c>
      <c r="E149" s="18">
        <f>SUM(E139,E140,E142,E143,E144,E146)</f>
        <v>59500</v>
      </c>
      <c r="F149" s="18">
        <f t="shared" ref="F149:L149" si="31">SUM(F139,F140,F142,F143,F144,F146)</f>
        <v>8500</v>
      </c>
      <c r="G149" s="18">
        <f t="shared" si="31"/>
        <v>8500</v>
      </c>
      <c r="H149" s="18">
        <f t="shared" si="31"/>
        <v>8500</v>
      </c>
      <c r="I149" s="18">
        <f t="shared" si="31"/>
        <v>8500</v>
      </c>
      <c r="J149" s="18">
        <f t="shared" si="31"/>
        <v>8500</v>
      </c>
      <c r="K149" s="18">
        <f t="shared" si="31"/>
        <v>8500</v>
      </c>
      <c r="L149" s="18">
        <f t="shared" si="31"/>
        <v>8500</v>
      </c>
    </row>
    <row r="150" spans="1:12" ht="25.5" x14ac:dyDescent="0.25">
      <c r="A150" s="109"/>
      <c r="B150" s="110"/>
      <c r="C150" s="110"/>
      <c r="D150" s="54" t="s">
        <v>364</v>
      </c>
      <c r="E150" s="18">
        <f>SUM(E147)</f>
        <v>142500</v>
      </c>
      <c r="F150" s="18">
        <f t="shared" ref="F150:L150" si="32">SUM(F147)</f>
        <v>22500</v>
      </c>
      <c r="G150" s="18">
        <f t="shared" si="32"/>
        <v>20000</v>
      </c>
      <c r="H150" s="18">
        <f t="shared" si="32"/>
        <v>20000</v>
      </c>
      <c r="I150" s="18">
        <f t="shared" si="32"/>
        <v>20000</v>
      </c>
      <c r="J150" s="18">
        <f t="shared" si="32"/>
        <v>20000</v>
      </c>
      <c r="K150" s="18">
        <f t="shared" si="32"/>
        <v>20000</v>
      </c>
      <c r="L150" s="18">
        <f t="shared" si="32"/>
        <v>20000</v>
      </c>
    </row>
    <row r="151" spans="1:12" x14ac:dyDescent="0.25">
      <c r="A151" s="82" t="s">
        <v>445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</row>
    <row r="152" spans="1:12" x14ac:dyDescent="0.25">
      <c r="A152" s="107" t="s">
        <v>154</v>
      </c>
      <c r="B152" s="87" t="s">
        <v>155</v>
      </c>
      <c r="C152" s="87" t="s">
        <v>295</v>
      </c>
      <c r="D152" s="47" t="s">
        <v>148</v>
      </c>
      <c r="E152" s="38">
        <f>SUM(F152:L152)</f>
        <v>1322020</v>
      </c>
      <c r="F152" s="38">
        <f>SUM(F153:F155)</f>
        <v>188860</v>
      </c>
      <c r="G152" s="38">
        <f t="shared" ref="G152:L152" si="33">SUM(G153:G155)</f>
        <v>188860</v>
      </c>
      <c r="H152" s="38">
        <f t="shared" si="33"/>
        <v>188860</v>
      </c>
      <c r="I152" s="38">
        <f t="shared" si="33"/>
        <v>188860</v>
      </c>
      <c r="J152" s="38">
        <f t="shared" si="33"/>
        <v>188860</v>
      </c>
      <c r="K152" s="38">
        <f t="shared" si="33"/>
        <v>188860</v>
      </c>
      <c r="L152" s="38">
        <f t="shared" si="33"/>
        <v>188860</v>
      </c>
    </row>
    <row r="153" spans="1:12" ht="38.25" x14ac:dyDescent="0.25">
      <c r="A153" s="107"/>
      <c r="B153" s="87"/>
      <c r="C153" s="87"/>
      <c r="D153" s="47" t="s">
        <v>134</v>
      </c>
      <c r="E153" s="38">
        <f t="shared" ref="E153:E155" si="34">SUM(F153:L153)</f>
        <v>882000</v>
      </c>
      <c r="F153" s="38">
        <f>SUM(F157,F160,F163,F166,F169,F172,F175,F178,F181,F184,F196,F199)</f>
        <v>126000</v>
      </c>
      <c r="G153" s="38">
        <f t="shared" ref="G153:L153" si="35">SUM(G157,G160,G163,G166,G169,G172,G175,G178,G181,G184,G196,G199)</f>
        <v>126000</v>
      </c>
      <c r="H153" s="38">
        <f t="shared" si="35"/>
        <v>126000</v>
      </c>
      <c r="I153" s="38">
        <f t="shared" si="35"/>
        <v>126000</v>
      </c>
      <c r="J153" s="38">
        <f t="shared" si="35"/>
        <v>126000</v>
      </c>
      <c r="K153" s="38">
        <f t="shared" si="35"/>
        <v>126000</v>
      </c>
      <c r="L153" s="38">
        <f t="shared" si="35"/>
        <v>126000</v>
      </c>
    </row>
    <row r="154" spans="1:12" ht="25.5" x14ac:dyDescent="0.25">
      <c r="A154" s="107"/>
      <c r="B154" s="87"/>
      <c r="C154" s="87"/>
      <c r="D154" s="47" t="s">
        <v>297</v>
      </c>
      <c r="E154" s="38">
        <f t="shared" si="34"/>
        <v>123620</v>
      </c>
      <c r="F154" s="38">
        <f>SUM(F158,F161,F164,F167,F170,F173,F176,F179,F182,F185,F197,F200)</f>
        <v>17660</v>
      </c>
      <c r="G154" s="38">
        <f t="shared" ref="G154:L154" si="36">SUM(G158,G161,G164,G167,G170,G173,G176,G179,G182,G185,G197,G200)</f>
        <v>17660</v>
      </c>
      <c r="H154" s="38">
        <f t="shared" si="36"/>
        <v>17660</v>
      </c>
      <c r="I154" s="38">
        <f t="shared" si="36"/>
        <v>17660</v>
      </c>
      <c r="J154" s="38">
        <f t="shared" si="36"/>
        <v>17660</v>
      </c>
      <c r="K154" s="38">
        <f t="shared" si="36"/>
        <v>17660</v>
      </c>
      <c r="L154" s="38">
        <f t="shared" si="36"/>
        <v>17660</v>
      </c>
    </row>
    <row r="155" spans="1:12" ht="25.5" x14ac:dyDescent="0.25">
      <c r="A155" s="107"/>
      <c r="B155" s="87"/>
      <c r="C155" s="87"/>
      <c r="D155" s="47" t="s">
        <v>298</v>
      </c>
      <c r="E155" s="38">
        <f t="shared" si="34"/>
        <v>316400</v>
      </c>
      <c r="F155" s="38">
        <f>SUM(F201,F186)</f>
        <v>45200</v>
      </c>
      <c r="G155" s="38">
        <f t="shared" ref="G155:L155" si="37">SUM(G201,G186)</f>
        <v>45200</v>
      </c>
      <c r="H155" s="38">
        <f t="shared" si="37"/>
        <v>45200</v>
      </c>
      <c r="I155" s="38">
        <f t="shared" si="37"/>
        <v>45200</v>
      </c>
      <c r="J155" s="38">
        <f t="shared" si="37"/>
        <v>45200</v>
      </c>
      <c r="K155" s="38">
        <f t="shared" si="37"/>
        <v>45200</v>
      </c>
      <c r="L155" s="38">
        <f t="shared" si="37"/>
        <v>45200</v>
      </c>
    </row>
    <row r="156" spans="1:12" x14ac:dyDescent="0.25">
      <c r="A156" s="107" t="s">
        <v>158</v>
      </c>
      <c r="B156" s="87" t="s">
        <v>353</v>
      </c>
      <c r="C156" s="87" t="s">
        <v>295</v>
      </c>
      <c r="D156" s="47" t="s">
        <v>148</v>
      </c>
      <c r="E156" s="38">
        <f>SUM(F156:L156)</f>
        <v>48720</v>
      </c>
      <c r="F156" s="38">
        <f>SUM(F157:F158)</f>
        <v>6960</v>
      </c>
      <c r="G156" s="38">
        <f t="shared" ref="G156:L156" si="38">SUM(G157:G158)</f>
        <v>6960</v>
      </c>
      <c r="H156" s="38">
        <f t="shared" si="38"/>
        <v>6960</v>
      </c>
      <c r="I156" s="38">
        <f t="shared" si="38"/>
        <v>6960</v>
      </c>
      <c r="J156" s="38">
        <f t="shared" si="38"/>
        <v>6960</v>
      </c>
      <c r="K156" s="38">
        <f t="shared" si="38"/>
        <v>6960</v>
      </c>
      <c r="L156" s="38">
        <f t="shared" si="38"/>
        <v>6960</v>
      </c>
    </row>
    <row r="157" spans="1:12" ht="38.25" x14ac:dyDescent="0.25">
      <c r="A157" s="107"/>
      <c r="B157" s="87"/>
      <c r="C157" s="87"/>
      <c r="D157" s="47" t="s">
        <v>134</v>
      </c>
      <c r="E157" s="38">
        <f t="shared" ref="E157:E186" si="39">SUM(F157:L157)</f>
        <v>37520</v>
      </c>
      <c r="F157" s="38">
        <v>5360</v>
      </c>
      <c r="G157" s="38">
        <v>5360</v>
      </c>
      <c r="H157" s="38">
        <v>5360</v>
      </c>
      <c r="I157" s="38">
        <v>5360</v>
      </c>
      <c r="J157" s="38">
        <v>5360</v>
      </c>
      <c r="K157" s="38">
        <v>5360</v>
      </c>
      <c r="L157" s="38">
        <v>5360</v>
      </c>
    </row>
    <row r="158" spans="1:12" ht="25.5" x14ac:dyDescent="0.25">
      <c r="A158" s="107"/>
      <c r="B158" s="87"/>
      <c r="C158" s="87"/>
      <c r="D158" s="47" t="s">
        <v>297</v>
      </c>
      <c r="E158" s="38">
        <f t="shared" si="39"/>
        <v>11200</v>
      </c>
      <c r="F158" s="38">
        <v>1600</v>
      </c>
      <c r="G158" s="38">
        <v>1600</v>
      </c>
      <c r="H158" s="38">
        <v>1600</v>
      </c>
      <c r="I158" s="38">
        <v>1600</v>
      </c>
      <c r="J158" s="38">
        <v>1600</v>
      </c>
      <c r="K158" s="38">
        <v>1600</v>
      </c>
      <c r="L158" s="38">
        <v>1600</v>
      </c>
    </row>
    <row r="159" spans="1:12" x14ac:dyDescent="0.25">
      <c r="A159" s="107" t="s">
        <v>357</v>
      </c>
      <c r="B159" s="87" t="s">
        <v>166</v>
      </c>
      <c r="C159" s="87" t="s">
        <v>295</v>
      </c>
      <c r="D159" s="47" t="s">
        <v>148</v>
      </c>
      <c r="E159" s="38">
        <f t="shared" si="39"/>
        <v>31640</v>
      </c>
      <c r="F159" s="16">
        <f>SUM(F160:F161)</f>
        <v>4520</v>
      </c>
      <c r="G159" s="16">
        <f t="shared" ref="G159:L159" si="40">SUM(G160:G161)</f>
        <v>4520</v>
      </c>
      <c r="H159" s="16">
        <f t="shared" si="40"/>
        <v>4520</v>
      </c>
      <c r="I159" s="16">
        <f t="shared" si="40"/>
        <v>4520</v>
      </c>
      <c r="J159" s="16">
        <f t="shared" si="40"/>
        <v>4520</v>
      </c>
      <c r="K159" s="16">
        <f t="shared" si="40"/>
        <v>4520</v>
      </c>
      <c r="L159" s="16">
        <f t="shared" si="40"/>
        <v>4520</v>
      </c>
    </row>
    <row r="160" spans="1:12" ht="38.25" x14ac:dyDescent="0.25">
      <c r="A160" s="107"/>
      <c r="B160" s="87"/>
      <c r="C160" s="87"/>
      <c r="D160" s="47" t="s">
        <v>134</v>
      </c>
      <c r="E160" s="38">
        <f t="shared" si="39"/>
        <v>17640</v>
      </c>
      <c r="F160" s="16">
        <v>2520</v>
      </c>
      <c r="G160" s="16">
        <v>2520</v>
      </c>
      <c r="H160" s="16">
        <v>2520</v>
      </c>
      <c r="I160" s="16">
        <v>2520</v>
      </c>
      <c r="J160" s="16">
        <v>2520</v>
      </c>
      <c r="K160" s="16">
        <v>2520</v>
      </c>
      <c r="L160" s="16">
        <v>2520</v>
      </c>
    </row>
    <row r="161" spans="1:12" ht="25.5" x14ac:dyDescent="0.25">
      <c r="A161" s="107"/>
      <c r="B161" s="87"/>
      <c r="C161" s="87"/>
      <c r="D161" s="47" t="s">
        <v>297</v>
      </c>
      <c r="E161" s="38">
        <f t="shared" si="39"/>
        <v>14000</v>
      </c>
      <c r="F161" s="16">
        <v>2000</v>
      </c>
      <c r="G161" s="16">
        <v>2000</v>
      </c>
      <c r="H161" s="16">
        <v>2000</v>
      </c>
      <c r="I161" s="16">
        <v>2000</v>
      </c>
      <c r="J161" s="16">
        <v>2000</v>
      </c>
      <c r="K161" s="16">
        <v>2000</v>
      </c>
      <c r="L161" s="16">
        <v>2000</v>
      </c>
    </row>
    <row r="162" spans="1:12" x14ac:dyDescent="0.25">
      <c r="A162" s="107" t="s">
        <v>358</v>
      </c>
      <c r="B162" s="87" t="s">
        <v>172</v>
      </c>
      <c r="C162" s="87" t="s">
        <v>295</v>
      </c>
      <c r="D162" s="47" t="s">
        <v>148</v>
      </c>
      <c r="E162" s="38">
        <f t="shared" si="39"/>
        <v>67900</v>
      </c>
      <c r="F162" s="16">
        <f>SUM(F163:F164)</f>
        <v>9700</v>
      </c>
      <c r="G162" s="16">
        <f t="shared" ref="G162:L162" si="41">SUM(G163:G164)</f>
        <v>9700</v>
      </c>
      <c r="H162" s="16">
        <f t="shared" si="41"/>
        <v>9700</v>
      </c>
      <c r="I162" s="16">
        <f t="shared" si="41"/>
        <v>9700</v>
      </c>
      <c r="J162" s="16">
        <f t="shared" si="41"/>
        <v>9700</v>
      </c>
      <c r="K162" s="16">
        <f t="shared" si="41"/>
        <v>9700</v>
      </c>
      <c r="L162" s="16">
        <f t="shared" si="41"/>
        <v>9700</v>
      </c>
    </row>
    <row r="163" spans="1:12" ht="38.25" x14ac:dyDescent="0.25">
      <c r="A163" s="107"/>
      <c r="B163" s="87"/>
      <c r="C163" s="87"/>
      <c r="D163" s="47" t="s">
        <v>134</v>
      </c>
      <c r="E163" s="38">
        <f t="shared" si="39"/>
        <v>42000</v>
      </c>
      <c r="F163" s="16">
        <v>6000</v>
      </c>
      <c r="G163" s="16">
        <v>6000</v>
      </c>
      <c r="H163" s="16">
        <v>6000</v>
      </c>
      <c r="I163" s="16">
        <v>6000</v>
      </c>
      <c r="J163" s="16">
        <v>6000</v>
      </c>
      <c r="K163" s="16">
        <v>6000</v>
      </c>
      <c r="L163" s="16">
        <v>6000</v>
      </c>
    </row>
    <row r="164" spans="1:12" ht="25.5" x14ac:dyDescent="0.25">
      <c r="A164" s="107"/>
      <c r="B164" s="87"/>
      <c r="C164" s="87"/>
      <c r="D164" s="47" t="s">
        <v>297</v>
      </c>
      <c r="E164" s="38">
        <f t="shared" si="39"/>
        <v>25900</v>
      </c>
      <c r="F164" s="16">
        <v>3700</v>
      </c>
      <c r="G164" s="16">
        <v>3700</v>
      </c>
      <c r="H164" s="16">
        <v>3700</v>
      </c>
      <c r="I164" s="16">
        <v>3700</v>
      </c>
      <c r="J164" s="16">
        <v>3700</v>
      </c>
      <c r="K164" s="16">
        <v>3700</v>
      </c>
      <c r="L164" s="16">
        <v>3700</v>
      </c>
    </row>
    <row r="165" spans="1:12" x14ac:dyDescent="0.25">
      <c r="A165" s="107" t="s">
        <v>168</v>
      </c>
      <c r="B165" s="87" t="s">
        <v>175</v>
      </c>
      <c r="C165" s="87" t="s">
        <v>295</v>
      </c>
      <c r="D165" s="47" t="s">
        <v>148</v>
      </c>
      <c r="E165" s="38">
        <f>SUM(F165:L165)</f>
        <v>44100</v>
      </c>
      <c r="F165" s="16">
        <f>SUM(F166:F167)</f>
        <v>6300</v>
      </c>
      <c r="G165" s="16">
        <f t="shared" ref="G165:L165" si="42">SUM(G166:G167)</f>
        <v>6300</v>
      </c>
      <c r="H165" s="16">
        <f t="shared" si="42"/>
        <v>6300</v>
      </c>
      <c r="I165" s="16">
        <f t="shared" si="42"/>
        <v>6300</v>
      </c>
      <c r="J165" s="16">
        <f t="shared" si="42"/>
        <v>6300</v>
      </c>
      <c r="K165" s="16">
        <f t="shared" si="42"/>
        <v>6300</v>
      </c>
      <c r="L165" s="16">
        <f t="shared" si="42"/>
        <v>6300</v>
      </c>
    </row>
    <row r="166" spans="1:12" ht="38.25" x14ac:dyDescent="0.25">
      <c r="A166" s="107"/>
      <c r="B166" s="87"/>
      <c r="C166" s="87"/>
      <c r="D166" s="47" t="s">
        <v>134</v>
      </c>
      <c r="E166" s="38">
        <f t="shared" si="39"/>
        <v>42000</v>
      </c>
      <c r="F166" s="16">
        <v>6000</v>
      </c>
      <c r="G166" s="16">
        <v>6000</v>
      </c>
      <c r="H166" s="16">
        <v>6000</v>
      </c>
      <c r="I166" s="16">
        <v>6000</v>
      </c>
      <c r="J166" s="16">
        <v>6000</v>
      </c>
      <c r="K166" s="16">
        <v>6000</v>
      </c>
      <c r="L166" s="16">
        <v>6000</v>
      </c>
    </row>
    <row r="167" spans="1:12" ht="24" customHeight="1" x14ac:dyDescent="0.25">
      <c r="A167" s="107"/>
      <c r="B167" s="87"/>
      <c r="C167" s="87"/>
      <c r="D167" s="47" t="s">
        <v>297</v>
      </c>
      <c r="E167" s="38">
        <f t="shared" si="39"/>
        <v>2100</v>
      </c>
      <c r="F167" s="16">
        <v>300</v>
      </c>
      <c r="G167" s="16">
        <v>300</v>
      </c>
      <c r="H167" s="16">
        <v>300</v>
      </c>
      <c r="I167" s="16">
        <v>300</v>
      </c>
      <c r="J167" s="16">
        <v>300</v>
      </c>
      <c r="K167" s="16">
        <v>300</v>
      </c>
      <c r="L167" s="16">
        <v>300</v>
      </c>
    </row>
    <row r="168" spans="1:12" x14ac:dyDescent="0.25">
      <c r="A168" s="107" t="s">
        <v>359</v>
      </c>
      <c r="B168" s="87" t="s">
        <v>178</v>
      </c>
      <c r="C168" s="87" t="s">
        <v>295</v>
      </c>
      <c r="D168" s="47" t="s">
        <v>148</v>
      </c>
      <c r="E168" s="38">
        <f>SUM(F168:L168)</f>
        <v>21000</v>
      </c>
      <c r="F168" s="16">
        <f>SUM(F169:F170)</f>
        <v>3000</v>
      </c>
      <c r="G168" s="16">
        <f t="shared" ref="G168:L168" si="43">SUM(G169:G170)</f>
        <v>3000</v>
      </c>
      <c r="H168" s="16">
        <f t="shared" si="43"/>
        <v>3000</v>
      </c>
      <c r="I168" s="16">
        <f t="shared" si="43"/>
        <v>3000</v>
      </c>
      <c r="J168" s="16">
        <f t="shared" si="43"/>
        <v>3000</v>
      </c>
      <c r="K168" s="16">
        <f t="shared" si="43"/>
        <v>3000</v>
      </c>
      <c r="L168" s="16">
        <f t="shared" si="43"/>
        <v>3000</v>
      </c>
    </row>
    <row r="169" spans="1:12" ht="38.25" x14ac:dyDescent="0.25">
      <c r="A169" s="107"/>
      <c r="B169" s="87"/>
      <c r="C169" s="87"/>
      <c r="D169" s="47" t="s">
        <v>134</v>
      </c>
      <c r="E169" s="38">
        <f t="shared" si="39"/>
        <v>14000</v>
      </c>
      <c r="F169" s="16">
        <v>2000</v>
      </c>
      <c r="G169" s="16">
        <v>2000</v>
      </c>
      <c r="H169" s="16">
        <v>2000</v>
      </c>
      <c r="I169" s="16">
        <v>2000</v>
      </c>
      <c r="J169" s="16">
        <v>2000</v>
      </c>
      <c r="K169" s="16">
        <v>2000</v>
      </c>
      <c r="L169" s="16">
        <v>2000</v>
      </c>
    </row>
    <row r="170" spans="1:12" ht="25.5" x14ac:dyDescent="0.25">
      <c r="A170" s="107"/>
      <c r="B170" s="87"/>
      <c r="C170" s="87"/>
      <c r="D170" s="47" t="s">
        <v>297</v>
      </c>
      <c r="E170" s="38">
        <f t="shared" si="39"/>
        <v>7000</v>
      </c>
      <c r="F170" s="16">
        <v>1000</v>
      </c>
      <c r="G170" s="16">
        <v>1000</v>
      </c>
      <c r="H170" s="16">
        <v>1000</v>
      </c>
      <c r="I170" s="16">
        <v>1000</v>
      </c>
      <c r="J170" s="16">
        <v>1000</v>
      </c>
      <c r="K170" s="16">
        <v>1000</v>
      </c>
      <c r="L170" s="16">
        <v>1000</v>
      </c>
    </row>
    <row r="171" spans="1:12" x14ac:dyDescent="0.25">
      <c r="A171" s="107" t="s">
        <v>174</v>
      </c>
      <c r="B171" s="87" t="s">
        <v>181</v>
      </c>
      <c r="C171" s="87" t="s">
        <v>295</v>
      </c>
      <c r="D171" s="47" t="s">
        <v>148</v>
      </c>
      <c r="E171" s="38">
        <f t="shared" si="39"/>
        <v>9100</v>
      </c>
      <c r="F171" s="16">
        <f>SUM(F172:F173)</f>
        <v>1300</v>
      </c>
      <c r="G171" s="16">
        <f t="shared" ref="G171:L171" si="44">SUM(G172:G173)</f>
        <v>1300</v>
      </c>
      <c r="H171" s="16">
        <f t="shared" si="44"/>
        <v>1300</v>
      </c>
      <c r="I171" s="16">
        <f t="shared" si="44"/>
        <v>1300</v>
      </c>
      <c r="J171" s="16">
        <f t="shared" si="44"/>
        <v>1300</v>
      </c>
      <c r="K171" s="16">
        <f t="shared" si="44"/>
        <v>1300</v>
      </c>
      <c r="L171" s="16">
        <f t="shared" si="44"/>
        <v>1300</v>
      </c>
    </row>
    <row r="172" spans="1:12" ht="38.25" x14ac:dyDescent="0.25">
      <c r="A172" s="107"/>
      <c r="B172" s="87"/>
      <c r="C172" s="87"/>
      <c r="D172" s="47" t="s">
        <v>134</v>
      </c>
      <c r="E172" s="38">
        <f t="shared" si="39"/>
        <v>7000</v>
      </c>
      <c r="F172" s="16">
        <v>1000</v>
      </c>
      <c r="G172" s="16">
        <v>1000</v>
      </c>
      <c r="H172" s="16">
        <v>1000</v>
      </c>
      <c r="I172" s="16">
        <v>1000</v>
      </c>
      <c r="J172" s="16">
        <v>1000</v>
      </c>
      <c r="K172" s="16">
        <v>1000</v>
      </c>
      <c r="L172" s="16">
        <v>1000</v>
      </c>
    </row>
    <row r="173" spans="1:12" ht="25.5" x14ac:dyDescent="0.25">
      <c r="A173" s="107"/>
      <c r="B173" s="87"/>
      <c r="C173" s="87"/>
      <c r="D173" s="47" t="s">
        <v>297</v>
      </c>
      <c r="E173" s="38">
        <f t="shared" si="39"/>
        <v>2100</v>
      </c>
      <c r="F173" s="16">
        <v>300</v>
      </c>
      <c r="G173" s="16">
        <v>300</v>
      </c>
      <c r="H173" s="16">
        <v>300</v>
      </c>
      <c r="I173" s="16">
        <v>300</v>
      </c>
      <c r="J173" s="16">
        <v>300</v>
      </c>
      <c r="K173" s="16">
        <v>300</v>
      </c>
      <c r="L173" s="16">
        <v>300</v>
      </c>
    </row>
    <row r="174" spans="1:12" x14ac:dyDescent="0.25">
      <c r="A174" s="107" t="s">
        <v>177</v>
      </c>
      <c r="B174" s="87" t="s">
        <v>184</v>
      </c>
      <c r="C174" s="87" t="s">
        <v>295</v>
      </c>
      <c r="D174" s="47" t="s">
        <v>148</v>
      </c>
      <c r="E174" s="38">
        <f t="shared" si="39"/>
        <v>28000</v>
      </c>
      <c r="F174" s="16">
        <f>SUM(F175:F176)</f>
        <v>4000</v>
      </c>
      <c r="G174" s="16">
        <f t="shared" ref="G174:L174" si="45">SUM(G175:G176)</f>
        <v>4000</v>
      </c>
      <c r="H174" s="16">
        <f t="shared" si="45"/>
        <v>4000</v>
      </c>
      <c r="I174" s="16">
        <f t="shared" si="45"/>
        <v>4000</v>
      </c>
      <c r="J174" s="16">
        <f t="shared" si="45"/>
        <v>4000</v>
      </c>
      <c r="K174" s="16">
        <f t="shared" si="45"/>
        <v>4000</v>
      </c>
      <c r="L174" s="16">
        <f t="shared" si="45"/>
        <v>4000</v>
      </c>
    </row>
    <row r="175" spans="1:12" ht="38.25" x14ac:dyDescent="0.25">
      <c r="A175" s="107"/>
      <c r="B175" s="87"/>
      <c r="C175" s="87"/>
      <c r="D175" s="47" t="s">
        <v>134</v>
      </c>
      <c r="E175" s="38">
        <f t="shared" si="39"/>
        <v>21000</v>
      </c>
      <c r="F175" s="16">
        <v>3000</v>
      </c>
      <c r="G175" s="16">
        <v>3000</v>
      </c>
      <c r="H175" s="16">
        <v>3000</v>
      </c>
      <c r="I175" s="16">
        <v>3000</v>
      </c>
      <c r="J175" s="16">
        <v>3000</v>
      </c>
      <c r="K175" s="16">
        <v>3000</v>
      </c>
      <c r="L175" s="16">
        <v>3000</v>
      </c>
    </row>
    <row r="176" spans="1:12" ht="25.5" x14ac:dyDescent="0.25">
      <c r="A176" s="107"/>
      <c r="B176" s="87"/>
      <c r="C176" s="87"/>
      <c r="D176" s="47" t="s">
        <v>297</v>
      </c>
      <c r="E176" s="38">
        <f t="shared" si="39"/>
        <v>7000</v>
      </c>
      <c r="F176" s="16">
        <v>1000</v>
      </c>
      <c r="G176" s="16">
        <v>1000</v>
      </c>
      <c r="H176" s="16">
        <v>1000</v>
      </c>
      <c r="I176" s="16">
        <v>1000</v>
      </c>
      <c r="J176" s="16">
        <v>1000</v>
      </c>
      <c r="K176" s="16">
        <v>1000</v>
      </c>
      <c r="L176" s="16">
        <v>1000</v>
      </c>
    </row>
    <row r="177" spans="1:12" x14ac:dyDescent="0.25">
      <c r="A177" s="107" t="s">
        <v>360</v>
      </c>
      <c r="B177" s="87" t="s">
        <v>354</v>
      </c>
      <c r="C177" s="87" t="s">
        <v>295</v>
      </c>
      <c r="D177" s="47" t="s">
        <v>148</v>
      </c>
      <c r="E177" s="38">
        <f t="shared" si="39"/>
        <v>98840</v>
      </c>
      <c r="F177" s="16">
        <f>SUM(F178:F179)</f>
        <v>14120</v>
      </c>
      <c r="G177" s="16">
        <f t="shared" ref="G177:L177" si="46">SUM(G178:G179)</f>
        <v>14120</v>
      </c>
      <c r="H177" s="16">
        <f t="shared" si="46"/>
        <v>14120</v>
      </c>
      <c r="I177" s="16">
        <f t="shared" si="46"/>
        <v>14120</v>
      </c>
      <c r="J177" s="16">
        <f t="shared" si="46"/>
        <v>14120</v>
      </c>
      <c r="K177" s="16">
        <f t="shared" si="46"/>
        <v>14120</v>
      </c>
      <c r="L177" s="16">
        <f t="shared" si="46"/>
        <v>14120</v>
      </c>
    </row>
    <row r="178" spans="1:12" ht="38.25" x14ac:dyDescent="0.25">
      <c r="A178" s="107"/>
      <c r="B178" s="87"/>
      <c r="C178" s="87"/>
      <c r="D178" s="47" t="s">
        <v>134</v>
      </c>
      <c r="E178" s="38">
        <f t="shared" si="39"/>
        <v>84840</v>
      </c>
      <c r="F178" s="16">
        <v>12120</v>
      </c>
      <c r="G178" s="16">
        <v>12120</v>
      </c>
      <c r="H178" s="16">
        <v>12120</v>
      </c>
      <c r="I178" s="16">
        <v>12120</v>
      </c>
      <c r="J178" s="16">
        <v>12120</v>
      </c>
      <c r="K178" s="16">
        <v>12120</v>
      </c>
      <c r="L178" s="16">
        <v>12120</v>
      </c>
    </row>
    <row r="179" spans="1:12" ht="25.5" x14ac:dyDescent="0.25">
      <c r="A179" s="107"/>
      <c r="B179" s="87"/>
      <c r="C179" s="87"/>
      <c r="D179" s="47" t="s">
        <v>297</v>
      </c>
      <c r="E179" s="38">
        <f t="shared" si="39"/>
        <v>14000</v>
      </c>
      <c r="F179" s="16">
        <v>2000</v>
      </c>
      <c r="G179" s="16">
        <v>2000</v>
      </c>
      <c r="H179" s="16">
        <v>2000</v>
      </c>
      <c r="I179" s="16">
        <v>2000</v>
      </c>
      <c r="J179" s="16">
        <v>2000</v>
      </c>
      <c r="K179" s="16">
        <v>2000</v>
      </c>
      <c r="L179" s="16">
        <v>2000</v>
      </c>
    </row>
    <row r="180" spans="1:12" x14ac:dyDescent="0.25">
      <c r="A180" s="107" t="s">
        <v>361</v>
      </c>
      <c r="B180" s="87" t="s">
        <v>190</v>
      </c>
      <c r="C180" s="87" t="s">
        <v>295</v>
      </c>
      <c r="D180" s="47" t="s">
        <v>148</v>
      </c>
      <c r="E180" s="38">
        <f>SUM(F180:L180)</f>
        <v>220500</v>
      </c>
      <c r="F180" s="16">
        <f>SUM(F181:F182)</f>
        <v>31500</v>
      </c>
      <c r="G180" s="16">
        <f t="shared" ref="G180:L180" si="47">SUM(G181:G182)</f>
        <v>31500</v>
      </c>
      <c r="H180" s="16">
        <f t="shared" si="47"/>
        <v>31500</v>
      </c>
      <c r="I180" s="16">
        <f t="shared" si="47"/>
        <v>31500</v>
      </c>
      <c r="J180" s="16">
        <f t="shared" si="47"/>
        <v>31500</v>
      </c>
      <c r="K180" s="16">
        <f t="shared" si="47"/>
        <v>31500</v>
      </c>
      <c r="L180" s="16">
        <f t="shared" si="47"/>
        <v>31500</v>
      </c>
    </row>
    <row r="181" spans="1:12" ht="40.5" customHeight="1" x14ac:dyDescent="0.25">
      <c r="A181" s="107"/>
      <c r="B181" s="87"/>
      <c r="C181" s="87"/>
      <c r="D181" s="47" t="s">
        <v>134</v>
      </c>
      <c r="E181" s="38">
        <f t="shared" si="39"/>
        <v>210000</v>
      </c>
      <c r="F181" s="16">
        <v>30000</v>
      </c>
      <c r="G181" s="16">
        <v>30000</v>
      </c>
      <c r="H181" s="16">
        <v>30000</v>
      </c>
      <c r="I181" s="16">
        <v>30000</v>
      </c>
      <c r="J181" s="16">
        <v>30000</v>
      </c>
      <c r="K181" s="16">
        <v>30000</v>
      </c>
      <c r="L181" s="16">
        <v>30000</v>
      </c>
    </row>
    <row r="182" spans="1:12" ht="33.75" customHeight="1" x14ac:dyDescent="0.25">
      <c r="A182" s="107"/>
      <c r="B182" s="87"/>
      <c r="C182" s="87"/>
      <c r="D182" s="47" t="s">
        <v>297</v>
      </c>
      <c r="E182" s="38">
        <f t="shared" si="39"/>
        <v>10500</v>
      </c>
      <c r="F182" s="16">
        <v>1500</v>
      </c>
      <c r="G182" s="16">
        <v>1500</v>
      </c>
      <c r="H182" s="16">
        <v>1500</v>
      </c>
      <c r="I182" s="16">
        <v>1500</v>
      </c>
      <c r="J182" s="16">
        <v>1500</v>
      </c>
      <c r="K182" s="16">
        <v>1500</v>
      </c>
      <c r="L182" s="16">
        <v>1500</v>
      </c>
    </row>
    <row r="183" spans="1:12" ht="15" customHeight="1" x14ac:dyDescent="0.25">
      <c r="A183" s="107" t="s">
        <v>186</v>
      </c>
      <c r="B183" s="87" t="s">
        <v>194</v>
      </c>
      <c r="C183" s="87" t="s">
        <v>295</v>
      </c>
      <c r="D183" s="47" t="s">
        <v>148</v>
      </c>
      <c r="E183" s="38">
        <f t="shared" si="39"/>
        <v>361620</v>
      </c>
      <c r="F183" s="16">
        <f>SUM(F184:F186)</f>
        <v>51660</v>
      </c>
      <c r="G183" s="16">
        <f t="shared" ref="G183:L183" si="48">SUM(G184:G186)</f>
        <v>51660</v>
      </c>
      <c r="H183" s="16">
        <f t="shared" si="48"/>
        <v>51660</v>
      </c>
      <c r="I183" s="16">
        <f t="shared" si="48"/>
        <v>51660</v>
      </c>
      <c r="J183" s="16">
        <f t="shared" si="48"/>
        <v>51660</v>
      </c>
      <c r="K183" s="16">
        <f t="shared" si="48"/>
        <v>51660</v>
      </c>
      <c r="L183" s="16">
        <f t="shared" si="48"/>
        <v>51660</v>
      </c>
    </row>
    <row r="184" spans="1:12" ht="38.25" x14ac:dyDescent="0.25">
      <c r="A184" s="107"/>
      <c r="B184" s="87"/>
      <c r="C184" s="87"/>
      <c r="D184" s="47" t="s">
        <v>134</v>
      </c>
      <c r="E184" s="38">
        <f t="shared" si="39"/>
        <v>176400</v>
      </c>
      <c r="F184" s="16">
        <f>SUM(F188,F192)</f>
        <v>25200</v>
      </c>
      <c r="G184" s="16">
        <f t="shared" ref="G184:L184" si="49">SUM(G188,G192)</f>
        <v>25200</v>
      </c>
      <c r="H184" s="16">
        <f t="shared" si="49"/>
        <v>25200</v>
      </c>
      <c r="I184" s="16">
        <f t="shared" si="49"/>
        <v>25200</v>
      </c>
      <c r="J184" s="16">
        <f t="shared" si="49"/>
        <v>25200</v>
      </c>
      <c r="K184" s="16">
        <f t="shared" si="49"/>
        <v>25200</v>
      </c>
      <c r="L184" s="16">
        <f t="shared" si="49"/>
        <v>25200</v>
      </c>
    </row>
    <row r="185" spans="1:12" ht="25.5" x14ac:dyDescent="0.25">
      <c r="A185" s="107"/>
      <c r="B185" s="87"/>
      <c r="C185" s="87"/>
      <c r="D185" s="47" t="s">
        <v>297</v>
      </c>
      <c r="E185" s="38">
        <f t="shared" si="39"/>
        <v>8820</v>
      </c>
      <c r="F185" s="16">
        <f>SUM(F189,F193)</f>
        <v>1260</v>
      </c>
      <c r="G185" s="16">
        <f t="shared" ref="G185:L185" si="50">SUM(G189,G193)</f>
        <v>1260</v>
      </c>
      <c r="H185" s="16">
        <f t="shared" si="50"/>
        <v>1260</v>
      </c>
      <c r="I185" s="16">
        <f t="shared" si="50"/>
        <v>1260</v>
      </c>
      <c r="J185" s="16">
        <f t="shared" si="50"/>
        <v>1260</v>
      </c>
      <c r="K185" s="16">
        <f t="shared" si="50"/>
        <v>1260</v>
      </c>
      <c r="L185" s="16">
        <f t="shared" si="50"/>
        <v>1260</v>
      </c>
    </row>
    <row r="186" spans="1:12" ht="25.5" x14ac:dyDescent="0.25">
      <c r="A186" s="107"/>
      <c r="B186" s="87"/>
      <c r="C186" s="87"/>
      <c r="D186" s="47" t="s">
        <v>298</v>
      </c>
      <c r="E186" s="38">
        <f t="shared" si="39"/>
        <v>176400</v>
      </c>
      <c r="F186" s="16">
        <f>SUM(F190,F194)</f>
        <v>25200</v>
      </c>
      <c r="G186" s="16">
        <f t="shared" ref="G186:L186" si="51">SUM(G190,G194)</f>
        <v>25200</v>
      </c>
      <c r="H186" s="16">
        <f t="shared" si="51"/>
        <v>25200</v>
      </c>
      <c r="I186" s="16">
        <f t="shared" si="51"/>
        <v>25200</v>
      </c>
      <c r="J186" s="16">
        <f t="shared" si="51"/>
        <v>25200</v>
      </c>
      <c r="K186" s="16">
        <f t="shared" si="51"/>
        <v>25200</v>
      </c>
      <c r="L186" s="16">
        <f t="shared" si="51"/>
        <v>25200</v>
      </c>
    </row>
    <row r="187" spans="1:12" x14ac:dyDescent="0.25">
      <c r="A187" s="107" t="s">
        <v>362</v>
      </c>
      <c r="B187" s="87" t="s">
        <v>198</v>
      </c>
      <c r="C187" s="87" t="s">
        <v>295</v>
      </c>
      <c r="D187" s="47" t="s">
        <v>148</v>
      </c>
      <c r="E187" s="38">
        <f>SUM(F187:L187)</f>
        <v>146370</v>
      </c>
      <c r="F187" s="16">
        <f>SUM(F188:F190)</f>
        <v>20910</v>
      </c>
      <c r="G187" s="16">
        <f t="shared" ref="G187:L187" si="52">SUM(G188:G190)</f>
        <v>20910</v>
      </c>
      <c r="H187" s="16">
        <f t="shared" si="52"/>
        <v>20910</v>
      </c>
      <c r="I187" s="16">
        <f t="shared" si="52"/>
        <v>20910</v>
      </c>
      <c r="J187" s="16">
        <f t="shared" si="52"/>
        <v>20910</v>
      </c>
      <c r="K187" s="16">
        <f t="shared" si="52"/>
        <v>20910</v>
      </c>
      <c r="L187" s="16">
        <f t="shared" si="52"/>
        <v>20910</v>
      </c>
    </row>
    <row r="188" spans="1:12" ht="38.25" x14ac:dyDescent="0.25">
      <c r="A188" s="107"/>
      <c r="B188" s="87"/>
      <c r="C188" s="87"/>
      <c r="D188" s="47" t="s">
        <v>134</v>
      </c>
      <c r="E188" s="38">
        <f t="shared" ref="E188:E194" si="53">SUM(F188:L188)</f>
        <v>71400</v>
      </c>
      <c r="F188" s="16">
        <v>10200</v>
      </c>
      <c r="G188" s="16">
        <v>10200</v>
      </c>
      <c r="H188" s="16">
        <v>10200</v>
      </c>
      <c r="I188" s="16">
        <v>10200</v>
      </c>
      <c r="J188" s="16">
        <v>10200</v>
      </c>
      <c r="K188" s="16">
        <v>10200</v>
      </c>
      <c r="L188" s="16">
        <v>10200</v>
      </c>
    </row>
    <row r="189" spans="1:12" ht="25.5" x14ac:dyDescent="0.25">
      <c r="A189" s="107"/>
      <c r="B189" s="87"/>
      <c r="C189" s="87"/>
      <c r="D189" s="47" t="s">
        <v>297</v>
      </c>
      <c r="E189" s="38">
        <f t="shared" si="53"/>
        <v>3570</v>
      </c>
      <c r="F189" s="16">
        <v>510</v>
      </c>
      <c r="G189" s="16">
        <v>510</v>
      </c>
      <c r="H189" s="16">
        <v>510</v>
      </c>
      <c r="I189" s="16">
        <v>510</v>
      </c>
      <c r="J189" s="16">
        <v>510</v>
      </c>
      <c r="K189" s="16">
        <v>510</v>
      </c>
      <c r="L189" s="16">
        <v>510</v>
      </c>
    </row>
    <row r="190" spans="1:12" ht="25.5" x14ac:dyDescent="0.25">
      <c r="A190" s="107"/>
      <c r="B190" s="87"/>
      <c r="C190" s="87"/>
      <c r="D190" s="47" t="s">
        <v>298</v>
      </c>
      <c r="E190" s="38">
        <f t="shared" si="53"/>
        <v>71400</v>
      </c>
      <c r="F190" s="16">
        <v>10200</v>
      </c>
      <c r="G190" s="16">
        <v>10200</v>
      </c>
      <c r="H190" s="16">
        <v>10200</v>
      </c>
      <c r="I190" s="16">
        <v>10200</v>
      </c>
      <c r="J190" s="16">
        <v>10200</v>
      </c>
      <c r="K190" s="16">
        <v>10200</v>
      </c>
      <c r="L190" s="16">
        <v>10200</v>
      </c>
    </row>
    <row r="191" spans="1:12" ht="15" customHeight="1" x14ac:dyDescent="0.25">
      <c r="A191" s="107" t="s">
        <v>363</v>
      </c>
      <c r="B191" s="87" t="s">
        <v>202</v>
      </c>
      <c r="C191" s="87" t="s">
        <v>295</v>
      </c>
      <c r="D191" s="47" t="s">
        <v>148</v>
      </c>
      <c r="E191" s="38">
        <f t="shared" si="53"/>
        <v>215250</v>
      </c>
      <c r="F191" s="16">
        <f>SUM(F192:F194)</f>
        <v>30750</v>
      </c>
      <c r="G191" s="16">
        <f t="shared" ref="G191:L191" si="54">SUM(G192:G194)</f>
        <v>30750</v>
      </c>
      <c r="H191" s="16">
        <f t="shared" si="54"/>
        <v>30750</v>
      </c>
      <c r="I191" s="16">
        <f t="shared" si="54"/>
        <v>30750</v>
      </c>
      <c r="J191" s="16">
        <f t="shared" si="54"/>
        <v>30750</v>
      </c>
      <c r="K191" s="16">
        <f t="shared" si="54"/>
        <v>30750</v>
      </c>
      <c r="L191" s="16">
        <f t="shared" si="54"/>
        <v>30750</v>
      </c>
    </row>
    <row r="192" spans="1:12" ht="38.25" x14ac:dyDescent="0.25">
      <c r="A192" s="107"/>
      <c r="B192" s="87"/>
      <c r="C192" s="87"/>
      <c r="D192" s="47" t="s">
        <v>134</v>
      </c>
      <c r="E192" s="38">
        <f t="shared" si="53"/>
        <v>105000</v>
      </c>
      <c r="F192" s="16">
        <v>15000</v>
      </c>
      <c r="G192" s="16">
        <v>15000</v>
      </c>
      <c r="H192" s="16">
        <v>15000</v>
      </c>
      <c r="I192" s="16">
        <v>15000</v>
      </c>
      <c r="J192" s="16">
        <v>15000</v>
      </c>
      <c r="K192" s="16">
        <v>15000</v>
      </c>
      <c r="L192" s="16">
        <v>15000</v>
      </c>
    </row>
    <row r="193" spans="1:12" ht="25.5" x14ac:dyDescent="0.25">
      <c r="A193" s="107"/>
      <c r="B193" s="87"/>
      <c r="C193" s="87"/>
      <c r="D193" s="47" t="s">
        <v>297</v>
      </c>
      <c r="E193" s="38">
        <f t="shared" si="53"/>
        <v>5250</v>
      </c>
      <c r="F193" s="16">
        <v>750</v>
      </c>
      <c r="G193" s="16">
        <v>750</v>
      </c>
      <c r="H193" s="16">
        <v>750</v>
      </c>
      <c r="I193" s="16">
        <v>750</v>
      </c>
      <c r="J193" s="16">
        <v>750</v>
      </c>
      <c r="K193" s="16">
        <v>750</v>
      </c>
      <c r="L193" s="16">
        <v>750</v>
      </c>
    </row>
    <row r="194" spans="1:12" ht="25.5" x14ac:dyDescent="0.25">
      <c r="A194" s="107"/>
      <c r="B194" s="87"/>
      <c r="C194" s="87"/>
      <c r="D194" s="47" t="s">
        <v>298</v>
      </c>
      <c r="E194" s="38">
        <f t="shared" si="53"/>
        <v>105000</v>
      </c>
      <c r="F194" s="16">
        <v>15000</v>
      </c>
      <c r="G194" s="16">
        <v>15000</v>
      </c>
      <c r="H194" s="16">
        <v>15000</v>
      </c>
      <c r="I194" s="16">
        <v>15000</v>
      </c>
      <c r="J194" s="16">
        <v>15000</v>
      </c>
      <c r="K194" s="16">
        <v>15000</v>
      </c>
      <c r="L194" s="16">
        <v>15000</v>
      </c>
    </row>
    <row r="195" spans="1:12" x14ac:dyDescent="0.25">
      <c r="A195" s="107" t="s">
        <v>189</v>
      </c>
      <c r="B195" s="87" t="s">
        <v>355</v>
      </c>
      <c r="C195" s="87" t="s">
        <v>295</v>
      </c>
      <c r="D195" s="47" t="s">
        <v>148</v>
      </c>
      <c r="E195" s="38">
        <f>SUM(F195:L195)</f>
        <v>103600</v>
      </c>
      <c r="F195" s="16">
        <f>SUM(F196:F197)</f>
        <v>14800</v>
      </c>
      <c r="G195" s="16">
        <f t="shared" ref="G195:L195" si="55">SUM(G196:G197)</f>
        <v>14800</v>
      </c>
      <c r="H195" s="16">
        <f t="shared" si="55"/>
        <v>14800</v>
      </c>
      <c r="I195" s="16">
        <f t="shared" si="55"/>
        <v>14800</v>
      </c>
      <c r="J195" s="16">
        <f t="shared" si="55"/>
        <v>14800</v>
      </c>
      <c r="K195" s="16">
        <f t="shared" si="55"/>
        <v>14800</v>
      </c>
      <c r="L195" s="16">
        <f t="shared" si="55"/>
        <v>14800</v>
      </c>
    </row>
    <row r="196" spans="1:12" ht="38.25" x14ac:dyDescent="0.25">
      <c r="A196" s="107"/>
      <c r="B196" s="87"/>
      <c r="C196" s="87"/>
      <c r="D196" s="47" t="s">
        <v>134</v>
      </c>
      <c r="E196" s="38">
        <f t="shared" ref="E196:E207" si="56">SUM(F196:L196)</f>
        <v>89600</v>
      </c>
      <c r="F196" s="16">
        <v>12800</v>
      </c>
      <c r="G196" s="16">
        <v>12800</v>
      </c>
      <c r="H196" s="16">
        <v>12800</v>
      </c>
      <c r="I196" s="16">
        <v>12800</v>
      </c>
      <c r="J196" s="16">
        <v>12800</v>
      </c>
      <c r="K196" s="16">
        <v>12800</v>
      </c>
      <c r="L196" s="16">
        <v>12800</v>
      </c>
    </row>
    <row r="197" spans="1:12" ht="25.5" x14ac:dyDescent="0.25">
      <c r="A197" s="107"/>
      <c r="B197" s="87"/>
      <c r="C197" s="87"/>
      <c r="D197" s="47" t="s">
        <v>297</v>
      </c>
      <c r="E197" s="38">
        <f t="shared" si="56"/>
        <v>14000</v>
      </c>
      <c r="F197" s="16">
        <v>2000</v>
      </c>
      <c r="G197" s="16">
        <v>2000</v>
      </c>
      <c r="H197" s="16">
        <v>2000</v>
      </c>
      <c r="I197" s="16">
        <v>2000</v>
      </c>
      <c r="J197" s="16">
        <v>2000</v>
      </c>
      <c r="K197" s="16">
        <v>2000</v>
      </c>
      <c r="L197" s="16">
        <v>2000</v>
      </c>
    </row>
    <row r="198" spans="1:12" ht="15" customHeight="1" x14ac:dyDescent="0.25">
      <c r="A198" s="107" t="s">
        <v>193</v>
      </c>
      <c r="B198" s="87" t="s">
        <v>205</v>
      </c>
      <c r="C198" s="87" t="s">
        <v>295</v>
      </c>
      <c r="D198" s="47" t="s">
        <v>98</v>
      </c>
      <c r="E198" s="38">
        <f t="shared" si="56"/>
        <v>287000</v>
      </c>
      <c r="F198" s="16">
        <f>SUM(F199:F201)</f>
        <v>41000</v>
      </c>
      <c r="G198" s="16">
        <f t="shared" ref="G198:L198" si="57">SUM(G199:G201)</f>
        <v>41000</v>
      </c>
      <c r="H198" s="16">
        <f t="shared" si="57"/>
        <v>41000</v>
      </c>
      <c r="I198" s="16">
        <f t="shared" si="57"/>
        <v>41000</v>
      </c>
      <c r="J198" s="16">
        <f t="shared" si="57"/>
        <v>41000</v>
      </c>
      <c r="K198" s="16">
        <f t="shared" si="57"/>
        <v>41000</v>
      </c>
      <c r="L198" s="16">
        <f t="shared" si="57"/>
        <v>41000</v>
      </c>
    </row>
    <row r="199" spans="1:12" ht="38.25" x14ac:dyDescent="0.25">
      <c r="A199" s="107"/>
      <c r="B199" s="87"/>
      <c r="C199" s="87"/>
      <c r="D199" s="47" t="s">
        <v>134</v>
      </c>
      <c r="E199" s="38">
        <f t="shared" si="56"/>
        <v>140000</v>
      </c>
      <c r="F199" s="16">
        <v>20000</v>
      </c>
      <c r="G199" s="16">
        <v>20000</v>
      </c>
      <c r="H199" s="16">
        <v>20000</v>
      </c>
      <c r="I199" s="16">
        <v>20000</v>
      </c>
      <c r="J199" s="16">
        <v>20000</v>
      </c>
      <c r="K199" s="16">
        <v>20000</v>
      </c>
      <c r="L199" s="16">
        <v>20000</v>
      </c>
    </row>
    <row r="200" spans="1:12" ht="25.5" x14ac:dyDescent="0.25">
      <c r="A200" s="107"/>
      <c r="B200" s="87"/>
      <c r="C200" s="87"/>
      <c r="D200" s="47" t="s">
        <v>297</v>
      </c>
      <c r="E200" s="38">
        <f t="shared" si="56"/>
        <v>7000</v>
      </c>
      <c r="F200" s="16">
        <v>1000</v>
      </c>
      <c r="G200" s="16">
        <v>1000</v>
      </c>
      <c r="H200" s="16">
        <v>1000</v>
      </c>
      <c r="I200" s="16">
        <v>1000</v>
      </c>
      <c r="J200" s="16">
        <v>1000</v>
      </c>
      <c r="K200" s="16">
        <v>1000</v>
      </c>
      <c r="L200" s="16">
        <v>1000</v>
      </c>
    </row>
    <row r="201" spans="1:12" ht="25.5" x14ac:dyDescent="0.25">
      <c r="A201" s="107"/>
      <c r="B201" s="87"/>
      <c r="C201" s="87"/>
      <c r="D201" s="47" t="s">
        <v>298</v>
      </c>
      <c r="E201" s="38">
        <f t="shared" si="56"/>
        <v>140000</v>
      </c>
      <c r="F201" s="16">
        <v>20000</v>
      </c>
      <c r="G201" s="16">
        <v>20000</v>
      </c>
      <c r="H201" s="16">
        <v>20000</v>
      </c>
      <c r="I201" s="16">
        <v>20000</v>
      </c>
      <c r="J201" s="16">
        <v>20000</v>
      </c>
      <c r="K201" s="16">
        <v>20000</v>
      </c>
      <c r="L201" s="16">
        <v>20000</v>
      </c>
    </row>
    <row r="202" spans="1:12" ht="25.5" x14ac:dyDescent="0.25">
      <c r="A202" s="50" t="s">
        <v>207</v>
      </c>
      <c r="B202" s="47" t="s">
        <v>208</v>
      </c>
      <c r="C202" s="47"/>
      <c r="D202" s="47" t="s">
        <v>364</v>
      </c>
      <c r="E202" s="16">
        <f t="shared" si="56"/>
        <v>9758500</v>
      </c>
      <c r="F202" s="16">
        <f>SUM(F203:F208)</f>
        <v>1388000</v>
      </c>
      <c r="G202" s="16">
        <f t="shared" ref="G202:L202" si="58">SUM(G203:G208)</f>
        <v>1388000</v>
      </c>
      <c r="H202" s="16">
        <f t="shared" si="58"/>
        <v>1396500</v>
      </c>
      <c r="I202" s="16">
        <f t="shared" si="58"/>
        <v>1396500</v>
      </c>
      <c r="J202" s="16">
        <f t="shared" si="58"/>
        <v>1396500</v>
      </c>
      <c r="K202" s="16">
        <f t="shared" si="58"/>
        <v>1396500</v>
      </c>
      <c r="L202" s="16">
        <f t="shared" si="58"/>
        <v>1396500</v>
      </c>
    </row>
    <row r="203" spans="1:12" ht="32.25" customHeight="1" x14ac:dyDescent="0.25">
      <c r="A203" s="50" t="s">
        <v>209</v>
      </c>
      <c r="B203" s="47" t="s">
        <v>210</v>
      </c>
      <c r="C203" s="47" t="s">
        <v>149</v>
      </c>
      <c r="D203" s="47" t="s">
        <v>364</v>
      </c>
      <c r="E203" s="38">
        <f t="shared" si="56"/>
        <v>7000000</v>
      </c>
      <c r="F203" s="16">
        <v>1000000</v>
      </c>
      <c r="G203" s="16">
        <v>1000000</v>
      </c>
      <c r="H203" s="16">
        <v>1000000</v>
      </c>
      <c r="I203" s="16">
        <v>1000000</v>
      </c>
      <c r="J203" s="16">
        <v>1000000</v>
      </c>
      <c r="K203" s="16">
        <v>1000000</v>
      </c>
      <c r="L203" s="16">
        <v>1000000</v>
      </c>
    </row>
    <row r="204" spans="1:12" ht="34.5" customHeight="1" x14ac:dyDescent="0.25">
      <c r="A204" s="50" t="s">
        <v>212</v>
      </c>
      <c r="B204" s="47" t="s">
        <v>213</v>
      </c>
      <c r="C204" s="47" t="s">
        <v>149</v>
      </c>
      <c r="D204" s="47" t="s">
        <v>364</v>
      </c>
      <c r="E204" s="38">
        <f t="shared" si="56"/>
        <v>333000</v>
      </c>
      <c r="F204" s="61">
        <v>41500</v>
      </c>
      <c r="G204" s="61">
        <v>41500</v>
      </c>
      <c r="H204" s="16">
        <v>50000</v>
      </c>
      <c r="I204" s="16">
        <v>50000</v>
      </c>
      <c r="J204" s="16">
        <v>50000</v>
      </c>
      <c r="K204" s="16">
        <v>50000</v>
      </c>
      <c r="L204" s="16">
        <v>50000</v>
      </c>
    </row>
    <row r="205" spans="1:12" ht="25.5" x14ac:dyDescent="0.25">
      <c r="A205" s="50" t="s">
        <v>215</v>
      </c>
      <c r="B205" s="47" t="s">
        <v>216</v>
      </c>
      <c r="C205" s="47" t="s">
        <v>149</v>
      </c>
      <c r="D205" s="47" t="s">
        <v>364</v>
      </c>
      <c r="E205" s="38">
        <f t="shared" si="56"/>
        <v>1960000</v>
      </c>
      <c r="F205" s="16">
        <v>280000</v>
      </c>
      <c r="G205" s="16">
        <v>280000</v>
      </c>
      <c r="H205" s="16">
        <v>280000</v>
      </c>
      <c r="I205" s="16">
        <v>280000</v>
      </c>
      <c r="J205" s="16">
        <v>280000</v>
      </c>
      <c r="K205" s="16">
        <v>280000</v>
      </c>
      <c r="L205" s="16">
        <v>280000</v>
      </c>
    </row>
    <row r="206" spans="1:12" ht="38.25" x14ac:dyDescent="0.25">
      <c r="A206" s="50" t="s">
        <v>218</v>
      </c>
      <c r="B206" s="47" t="s">
        <v>219</v>
      </c>
      <c r="C206" s="47" t="s">
        <v>149</v>
      </c>
      <c r="D206" s="47" t="s">
        <v>364</v>
      </c>
      <c r="E206" s="38">
        <f t="shared" si="56"/>
        <v>84000</v>
      </c>
      <c r="F206" s="16">
        <v>12000</v>
      </c>
      <c r="G206" s="16">
        <v>12000</v>
      </c>
      <c r="H206" s="16">
        <v>12000</v>
      </c>
      <c r="I206" s="16">
        <v>12000</v>
      </c>
      <c r="J206" s="16">
        <v>12000</v>
      </c>
      <c r="K206" s="16">
        <v>12000</v>
      </c>
      <c r="L206" s="16">
        <v>12000</v>
      </c>
    </row>
    <row r="207" spans="1:12" ht="38.25" x14ac:dyDescent="0.25">
      <c r="A207" s="50" t="s">
        <v>221</v>
      </c>
      <c r="B207" s="47" t="s">
        <v>222</v>
      </c>
      <c r="C207" s="47" t="s">
        <v>436</v>
      </c>
      <c r="D207" s="47" t="s">
        <v>364</v>
      </c>
      <c r="E207" s="38">
        <f t="shared" si="56"/>
        <v>329000</v>
      </c>
      <c r="F207" s="16">
        <v>47000</v>
      </c>
      <c r="G207" s="16">
        <v>47000</v>
      </c>
      <c r="H207" s="16">
        <v>47000</v>
      </c>
      <c r="I207" s="16">
        <v>47000</v>
      </c>
      <c r="J207" s="16">
        <v>47000</v>
      </c>
      <c r="K207" s="16">
        <v>47000</v>
      </c>
      <c r="L207" s="16">
        <v>47000</v>
      </c>
    </row>
    <row r="208" spans="1:12" ht="51" x14ac:dyDescent="0.25">
      <c r="A208" s="50" t="s">
        <v>224</v>
      </c>
      <c r="B208" s="47" t="s">
        <v>356</v>
      </c>
      <c r="C208" s="47" t="s">
        <v>149</v>
      </c>
      <c r="D208" s="47" t="s">
        <v>364</v>
      </c>
      <c r="E208" s="38">
        <f>SUM(F208:L208)</f>
        <v>52500</v>
      </c>
      <c r="F208" s="16">
        <v>7500</v>
      </c>
      <c r="G208" s="16">
        <v>7500</v>
      </c>
      <c r="H208" s="16">
        <v>7500</v>
      </c>
      <c r="I208" s="16">
        <v>7500</v>
      </c>
      <c r="J208" s="16">
        <v>7500</v>
      </c>
      <c r="K208" s="16">
        <v>7500</v>
      </c>
      <c r="L208" s="16">
        <v>7500</v>
      </c>
    </row>
    <row r="209" spans="1:12" ht="15" customHeight="1" x14ac:dyDescent="0.25">
      <c r="A209" s="107" t="s">
        <v>228</v>
      </c>
      <c r="B209" s="91" t="s">
        <v>415</v>
      </c>
      <c r="C209" s="47"/>
      <c r="D209" s="47" t="s">
        <v>4</v>
      </c>
      <c r="E209" s="38">
        <f t="shared" ref="E209:E243" si="59">SUM(F209:L209)</f>
        <v>2425500</v>
      </c>
      <c r="F209" s="16">
        <f>SUM(F210:F212)</f>
        <v>345500</v>
      </c>
      <c r="G209" s="16">
        <f>SUM(G210:G212)</f>
        <v>352500</v>
      </c>
      <c r="H209" s="16">
        <f t="shared" ref="H209:L209" si="60">SUM(H210:H212)</f>
        <v>345500</v>
      </c>
      <c r="I209" s="16">
        <f t="shared" si="60"/>
        <v>345500</v>
      </c>
      <c r="J209" s="16">
        <f t="shared" si="60"/>
        <v>345500</v>
      </c>
      <c r="K209" s="16">
        <f t="shared" si="60"/>
        <v>345500</v>
      </c>
      <c r="L209" s="16">
        <f t="shared" si="60"/>
        <v>345500</v>
      </c>
    </row>
    <row r="210" spans="1:12" ht="38.25" x14ac:dyDescent="0.25">
      <c r="A210" s="107"/>
      <c r="B210" s="92"/>
      <c r="C210" s="47" t="s">
        <v>151</v>
      </c>
      <c r="D210" s="47" t="s">
        <v>134</v>
      </c>
      <c r="E210" s="38">
        <f t="shared" si="59"/>
        <v>1475000</v>
      </c>
      <c r="F210" s="16">
        <f t="shared" ref="F210:L210" si="61">SUM(F214,F217,F219,F222,F228,F229,F230,F232,F234,F236,F239,F242)</f>
        <v>211500</v>
      </c>
      <c r="G210" s="16">
        <f t="shared" si="61"/>
        <v>216000</v>
      </c>
      <c r="H210" s="16">
        <f t="shared" si="61"/>
        <v>209500</v>
      </c>
      <c r="I210" s="16">
        <f t="shared" si="61"/>
        <v>209500</v>
      </c>
      <c r="J210" s="16">
        <f t="shared" si="61"/>
        <v>209500</v>
      </c>
      <c r="K210" s="16">
        <f t="shared" si="61"/>
        <v>209500</v>
      </c>
      <c r="L210" s="16">
        <f t="shared" si="61"/>
        <v>209500</v>
      </c>
    </row>
    <row r="211" spans="1:12" ht="38.25" x14ac:dyDescent="0.25">
      <c r="A211" s="107"/>
      <c r="B211" s="92"/>
      <c r="C211" s="87" t="s">
        <v>149</v>
      </c>
      <c r="D211" s="47" t="s">
        <v>134</v>
      </c>
      <c r="E211" s="38">
        <f t="shared" si="59"/>
        <v>131500</v>
      </c>
      <c r="F211" s="16">
        <f>SUM(F227)</f>
        <v>18000</v>
      </c>
      <c r="G211" s="16">
        <f t="shared" ref="G211:L211" si="62">SUM(G227)</f>
        <v>13500</v>
      </c>
      <c r="H211" s="16">
        <f t="shared" si="62"/>
        <v>20000</v>
      </c>
      <c r="I211" s="16">
        <f t="shared" si="62"/>
        <v>20000</v>
      </c>
      <c r="J211" s="16">
        <f t="shared" si="62"/>
        <v>20000</v>
      </c>
      <c r="K211" s="16">
        <f t="shared" si="62"/>
        <v>20000</v>
      </c>
      <c r="L211" s="16">
        <f t="shared" si="62"/>
        <v>20000</v>
      </c>
    </row>
    <row r="212" spans="1:12" ht="25.5" x14ac:dyDescent="0.25">
      <c r="A212" s="107"/>
      <c r="B212" s="93"/>
      <c r="C212" s="87"/>
      <c r="D212" s="47" t="s">
        <v>298</v>
      </c>
      <c r="E212" s="38">
        <f t="shared" si="59"/>
        <v>819000</v>
      </c>
      <c r="F212" s="16">
        <f t="shared" ref="F212:L212" si="63">SUM(F215,F218,F223,F233,F237,F240,F243)</f>
        <v>116000</v>
      </c>
      <c r="G212" s="16">
        <f t="shared" si="63"/>
        <v>123000</v>
      </c>
      <c r="H212" s="16">
        <f t="shared" si="63"/>
        <v>116000</v>
      </c>
      <c r="I212" s="16">
        <f t="shared" si="63"/>
        <v>116000</v>
      </c>
      <c r="J212" s="16">
        <f t="shared" si="63"/>
        <v>116000</v>
      </c>
      <c r="K212" s="16">
        <f t="shared" si="63"/>
        <v>116000</v>
      </c>
      <c r="L212" s="16">
        <f t="shared" si="63"/>
        <v>116000</v>
      </c>
    </row>
    <row r="213" spans="1:12" x14ac:dyDescent="0.25">
      <c r="A213" s="107" t="s">
        <v>231</v>
      </c>
      <c r="B213" s="87" t="s">
        <v>232</v>
      </c>
      <c r="C213" s="87" t="s">
        <v>151</v>
      </c>
      <c r="D213" s="47" t="s">
        <v>148</v>
      </c>
      <c r="E213" s="38">
        <f t="shared" si="59"/>
        <v>772000</v>
      </c>
      <c r="F213" s="16">
        <f>SUM(F214:F215)</f>
        <v>124000</v>
      </c>
      <c r="G213" s="16">
        <f t="shared" ref="G213:L213" si="64">SUM(G214:G215)</f>
        <v>128000</v>
      </c>
      <c r="H213" s="16">
        <f t="shared" si="64"/>
        <v>104000</v>
      </c>
      <c r="I213" s="16">
        <f t="shared" si="64"/>
        <v>104000</v>
      </c>
      <c r="J213" s="16">
        <f t="shared" si="64"/>
        <v>104000</v>
      </c>
      <c r="K213" s="16">
        <f t="shared" si="64"/>
        <v>104000</v>
      </c>
      <c r="L213" s="16">
        <f t="shared" si="64"/>
        <v>104000</v>
      </c>
    </row>
    <row r="214" spans="1:12" ht="38.25" x14ac:dyDescent="0.25">
      <c r="A214" s="107"/>
      <c r="B214" s="87"/>
      <c r="C214" s="87"/>
      <c r="D214" s="47" t="s">
        <v>134</v>
      </c>
      <c r="E214" s="38">
        <f t="shared" si="59"/>
        <v>386000</v>
      </c>
      <c r="F214" s="16">
        <v>62000</v>
      </c>
      <c r="G214" s="16">
        <v>64000</v>
      </c>
      <c r="H214" s="16">
        <v>52000</v>
      </c>
      <c r="I214" s="16">
        <v>52000</v>
      </c>
      <c r="J214" s="16">
        <v>52000</v>
      </c>
      <c r="K214" s="16">
        <v>52000</v>
      </c>
      <c r="L214" s="16">
        <v>52000</v>
      </c>
    </row>
    <row r="215" spans="1:12" ht="25.5" x14ac:dyDescent="0.25">
      <c r="A215" s="107"/>
      <c r="B215" s="87"/>
      <c r="C215" s="47" t="s">
        <v>149</v>
      </c>
      <c r="D215" s="47" t="s">
        <v>298</v>
      </c>
      <c r="E215" s="38">
        <f t="shared" si="59"/>
        <v>386000</v>
      </c>
      <c r="F215" s="16">
        <v>62000</v>
      </c>
      <c r="G215" s="61">
        <v>64000</v>
      </c>
      <c r="H215" s="61">
        <v>52000</v>
      </c>
      <c r="I215" s="61">
        <v>52000</v>
      </c>
      <c r="J215" s="61">
        <v>52000</v>
      </c>
      <c r="K215" s="61">
        <v>52000</v>
      </c>
      <c r="L215" s="16">
        <v>52000</v>
      </c>
    </row>
    <row r="216" spans="1:12" x14ac:dyDescent="0.25">
      <c r="A216" s="107" t="s">
        <v>234</v>
      </c>
      <c r="B216" s="87" t="s">
        <v>235</v>
      </c>
      <c r="C216" s="87" t="s">
        <v>151</v>
      </c>
      <c r="D216" s="47" t="s">
        <v>148</v>
      </c>
      <c r="E216" s="38">
        <f t="shared" si="59"/>
        <v>200000</v>
      </c>
      <c r="F216" s="16">
        <f>SUM(F217:F218)</f>
        <v>20000</v>
      </c>
      <c r="G216" s="16">
        <f t="shared" ref="G216:L216" si="65">SUM(G217:G218)</f>
        <v>30000</v>
      </c>
      <c r="H216" s="16">
        <f t="shared" si="65"/>
        <v>30000</v>
      </c>
      <c r="I216" s="16">
        <f t="shared" si="65"/>
        <v>30000</v>
      </c>
      <c r="J216" s="16">
        <f t="shared" si="65"/>
        <v>30000</v>
      </c>
      <c r="K216" s="16">
        <f t="shared" si="65"/>
        <v>30000</v>
      </c>
      <c r="L216" s="16">
        <f t="shared" si="65"/>
        <v>30000</v>
      </c>
    </row>
    <row r="217" spans="1:12" ht="38.25" x14ac:dyDescent="0.25">
      <c r="A217" s="107"/>
      <c r="B217" s="87"/>
      <c r="C217" s="87"/>
      <c r="D217" s="47" t="s">
        <v>134</v>
      </c>
      <c r="E217" s="38">
        <f t="shared" si="59"/>
        <v>100000</v>
      </c>
      <c r="F217" s="16">
        <v>10000</v>
      </c>
      <c r="G217" s="16">
        <v>15000</v>
      </c>
      <c r="H217" s="16">
        <v>15000</v>
      </c>
      <c r="I217" s="16">
        <v>15000</v>
      </c>
      <c r="J217" s="16">
        <v>15000</v>
      </c>
      <c r="K217" s="16">
        <v>15000</v>
      </c>
      <c r="L217" s="16">
        <v>15000</v>
      </c>
    </row>
    <row r="218" spans="1:12" ht="25.5" x14ac:dyDescent="0.25">
      <c r="A218" s="107"/>
      <c r="B218" s="87"/>
      <c r="C218" s="47" t="s">
        <v>149</v>
      </c>
      <c r="D218" s="47" t="s">
        <v>298</v>
      </c>
      <c r="E218" s="38">
        <f t="shared" si="59"/>
        <v>100000</v>
      </c>
      <c r="F218" s="16">
        <v>10000</v>
      </c>
      <c r="G218" s="16">
        <v>15000</v>
      </c>
      <c r="H218" s="16">
        <v>15000</v>
      </c>
      <c r="I218" s="16">
        <v>15000</v>
      </c>
      <c r="J218" s="16">
        <v>15000</v>
      </c>
      <c r="K218" s="16">
        <v>15000</v>
      </c>
      <c r="L218" s="16">
        <v>15000</v>
      </c>
    </row>
    <row r="219" spans="1:12" ht="38.25" x14ac:dyDescent="0.25">
      <c r="A219" s="50" t="s">
        <v>237</v>
      </c>
      <c r="B219" s="60" t="s">
        <v>446</v>
      </c>
      <c r="C219" s="47" t="s">
        <v>151</v>
      </c>
      <c r="D219" s="47" t="s">
        <v>134</v>
      </c>
      <c r="E219" s="38">
        <f t="shared" si="59"/>
        <v>143000</v>
      </c>
      <c r="F219" s="16">
        <v>21500</v>
      </c>
      <c r="G219" s="16">
        <v>21500</v>
      </c>
      <c r="H219" s="16">
        <v>20000</v>
      </c>
      <c r="I219" s="16">
        <v>20000</v>
      </c>
      <c r="J219" s="16">
        <v>20000</v>
      </c>
      <c r="K219" s="16">
        <v>20000</v>
      </c>
      <c r="L219" s="16">
        <v>20000</v>
      </c>
    </row>
    <row r="220" spans="1:12" ht="38.25" x14ac:dyDescent="0.25">
      <c r="A220" s="13" t="s">
        <v>437</v>
      </c>
      <c r="B220" s="12" t="s">
        <v>438</v>
      </c>
      <c r="C220" s="12" t="s">
        <v>151</v>
      </c>
      <c r="D220" s="12" t="s">
        <v>134</v>
      </c>
      <c r="E220" s="62">
        <f t="shared" si="59"/>
        <v>14000</v>
      </c>
      <c r="F220" s="61">
        <v>2000</v>
      </c>
      <c r="G220" s="61">
        <v>2000</v>
      </c>
      <c r="H220" s="61">
        <v>2000</v>
      </c>
      <c r="I220" s="61">
        <v>2000</v>
      </c>
      <c r="J220" s="61">
        <v>2000</v>
      </c>
      <c r="K220" s="61">
        <v>2000</v>
      </c>
      <c r="L220" s="61">
        <v>2000</v>
      </c>
    </row>
    <row r="221" spans="1:12" x14ac:dyDescent="0.25">
      <c r="A221" s="107" t="s">
        <v>240</v>
      </c>
      <c r="B221" s="87" t="s">
        <v>447</v>
      </c>
      <c r="C221" s="87" t="s">
        <v>151</v>
      </c>
      <c r="D221" s="47" t="s">
        <v>98</v>
      </c>
      <c r="E221" s="38">
        <f t="shared" si="59"/>
        <v>190000</v>
      </c>
      <c r="F221" s="16">
        <f>SUM(F222:F223)</f>
        <v>20000</v>
      </c>
      <c r="G221" s="16">
        <f t="shared" ref="G221:L221" si="66">SUM(G222:G223)</f>
        <v>20000</v>
      </c>
      <c r="H221" s="16">
        <f t="shared" si="66"/>
        <v>30000</v>
      </c>
      <c r="I221" s="16">
        <f t="shared" si="66"/>
        <v>30000</v>
      </c>
      <c r="J221" s="16">
        <f t="shared" si="66"/>
        <v>30000</v>
      </c>
      <c r="K221" s="16">
        <f t="shared" si="66"/>
        <v>30000</v>
      </c>
      <c r="L221" s="16">
        <f t="shared" si="66"/>
        <v>30000</v>
      </c>
    </row>
    <row r="222" spans="1:12" ht="38.25" x14ac:dyDescent="0.25">
      <c r="A222" s="107"/>
      <c r="B222" s="87"/>
      <c r="C222" s="87"/>
      <c r="D222" s="47" t="s">
        <v>134</v>
      </c>
      <c r="E222" s="38">
        <f t="shared" si="59"/>
        <v>95000</v>
      </c>
      <c r="F222" s="16">
        <v>10000</v>
      </c>
      <c r="G222" s="16">
        <v>10000</v>
      </c>
      <c r="H222" s="16">
        <v>15000</v>
      </c>
      <c r="I222" s="16">
        <v>15000</v>
      </c>
      <c r="J222" s="16">
        <v>15000</v>
      </c>
      <c r="K222" s="16">
        <v>15000</v>
      </c>
      <c r="L222" s="16">
        <v>15000</v>
      </c>
    </row>
    <row r="223" spans="1:12" ht="25.5" x14ac:dyDescent="0.25">
      <c r="A223" s="107"/>
      <c r="B223" s="87"/>
      <c r="C223" s="47" t="s">
        <v>149</v>
      </c>
      <c r="D223" s="47" t="s">
        <v>298</v>
      </c>
      <c r="E223" s="38">
        <f t="shared" si="59"/>
        <v>95000</v>
      </c>
      <c r="F223" s="16">
        <v>10000</v>
      </c>
      <c r="G223" s="16">
        <v>10000</v>
      </c>
      <c r="H223" s="16">
        <v>15000</v>
      </c>
      <c r="I223" s="16">
        <v>15000</v>
      </c>
      <c r="J223" s="16">
        <v>15000</v>
      </c>
      <c r="K223" s="16">
        <v>15000</v>
      </c>
      <c r="L223" s="16">
        <v>15000</v>
      </c>
    </row>
    <row r="224" spans="1:12" ht="15" customHeight="1" x14ac:dyDescent="0.25">
      <c r="A224" s="121" t="s">
        <v>439</v>
      </c>
      <c r="B224" s="124" t="s">
        <v>440</v>
      </c>
      <c r="C224" s="120" t="s">
        <v>151</v>
      </c>
      <c r="D224" s="12" t="s">
        <v>4</v>
      </c>
      <c r="E224" s="62">
        <f t="shared" si="59"/>
        <v>19000</v>
      </c>
      <c r="F224" s="61">
        <f>SUM(F225:F226)</f>
        <v>2000</v>
      </c>
      <c r="G224" s="61">
        <f t="shared" ref="G224:L224" si="67">SUM(G225:G226)</f>
        <v>2000</v>
      </c>
      <c r="H224" s="61">
        <f t="shared" si="67"/>
        <v>3000</v>
      </c>
      <c r="I224" s="61">
        <f t="shared" si="67"/>
        <v>3000</v>
      </c>
      <c r="J224" s="61">
        <f t="shared" si="67"/>
        <v>3000</v>
      </c>
      <c r="K224" s="61">
        <f t="shared" si="67"/>
        <v>3000</v>
      </c>
      <c r="L224" s="61">
        <f t="shared" si="67"/>
        <v>3000</v>
      </c>
    </row>
    <row r="225" spans="1:12" ht="38.25" x14ac:dyDescent="0.25">
      <c r="A225" s="122"/>
      <c r="B225" s="125"/>
      <c r="C225" s="120"/>
      <c r="D225" s="12" t="s">
        <v>134</v>
      </c>
      <c r="E225" s="62">
        <f t="shared" si="59"/>
        <v>9500</v>
      </c>
      <c r="F225" s="61">
        <v>1000</v>
      </c>
      <c r="G225" s="61">
        <v>1000</v>
      </c>
      <c r="H225" s="61">
        <v>1500</v>
      </c>
      <c r="I225" s="61">
        <v>1500</v>
      </c>
      <c r="J225" s="61">
        <v>1500</v>
      </c>
      <c r="K225" s="61">
        <v>1500</v>
      </c>
      <c r="L225" s="61">
        <v>1500</v>
      </c>
    </row>
    <row r="226" spans="1:12" ht="25.5" x14ac:dyDescent="0.25">
      <c r="A226" s="123"/>
      <c r="B226" s="126"/>
      <c r="C226" s="12" t="s">
        <v>149</v>
      </c>
      <c r="D226" s="12" t="s">
        <v>298</v>
      </c>
      <c r="E226" s="62">
        <f t="shared" si="59"/>
        <v>9500</v>
      </c>
      <c r="F226" s="61">
        <v>1000</v>
      </c>
      <c r="G226" s="61">
        <v>1000</v>
      </c>
      <c r="H226" s="61">
        <v>1500</v>
      </c>
      <c r="I226" s="61">
        <v>1500</v>
      </c>
      <c r="J226" s="61">
        <v>1500</v>
      </c>
      <c r="K226" s="61">
        <v>1500</v>
      </c>
      <c r="L226" s="61">
        <v>1500</v>
      </c>
    </row>
    <row r="227" spans="1:12" ht="38.25" x14ac:dyDescent="0.25">
      <c r="A227" s="50" t="s">
        <v>243</v>
      </c>
      <c r="B227" s="47" t="s">
        <v>244</v>
      </c>
      <c r="C227" s="47" t="s">
        <v>149</v>
      </c>
      <c r="D227" s="47" t="s">
        <v>134</v>
      </c>
      <c r="E227" s="38">
        <f>SUM(F227:L227)</f>
        <v>131500</v>
      </c>
      <c r="F227" s="16">
        <v>18000</v>
      </c>
      <c r="G227" s="16">
        <v>13500</v>
      </c>
      <c r="H227" s="16">
        <v>20000</v>
      </c>
      <c r="I227" s="16">
        <v>20000</v>
      </c>
      <c r="J227" s="16">
        <v>20000</v>
      </c>
      <c r="K227" s="16">
        <v>20000</v>
      </c>
      <c r="L227" s="16">
        <v>20000</v>
      </c>
    </row>
    <row r="228" spans="1:12" ht="69" customHeight="1" x14ac:dyDescent="0.25">
      <c r="A228" s="50" t="s">
        <v>246</v>
      </c>
      <c r="B228" s="47" t="s">
        <v>247</v>
      </c>
      <c r="C228" s="47" t="s">
        <v>151</v>
      </c>
      <c r="D228" s="47" t="s">
        <v>134</v>
      </c>
      <c r="E228" s="38">
        <f t="shared" si="59"/>
        <v>142500</v>
      </c>
      <c r="F228" s="16">
        <v>22500</v>
      </c>
      <c r="G228" s="16">
        <v>20000</v>
      </c>
      <c r="H228" s="16">
        <v>20000</v>
      </c>
      <c r="I228" s="16">
        <v>20000</v>
      </c>
      <c r="J228" s="16">
        <v>20000</v>
      </c>
      <c r="K228" s="16">
        <v>20000</v>
      </c>
      <c r="L228" s="16">
        <v>20000</v>
      </c>
    </row>
    <row r="229" spans="1:12" ht="71.25" customHeight="1" x14ac:dyDescent="0.25">
      <c r="A229" s="50" t="s">
        <v>249</v>
      </c>
      <c r="B229" s="47" t="s">
        <v>250</v>
      </c>
      <c r="C229" s="47" t="s">
        <v>151</v>
      </c>
      <c r="D229" s="47" t="s">
        <v>134</v>
      </c>
      <c r="E229" s="38">
        <f t="shared" si="59"/>
        <v>84000</v>
      </c>
      <c r="F229" s="16">
        <v>12000</v>
      </c>
      <c r="G229" s="16">
        <v>12000</v>
      </c>
      <c r="H229" s="16">
        <v>12000</v>
      </c>
      <c r="I229" s="16">
        <v>12000</v>
      </c>
      <c r="J229" s="16">
        <v>12000</v>
      </c>
      <c r="K229" s="16">
        <v>12000</v>
      </c>
      <c r="L229" s="16">
        <v>12000</v>
      </c>
    </row>
    <row r="230" spans="1:12" ht="51" x14ac:dyDescent="0.25">
      <c r="A230" s="50" t="s">
        <v>252</v>
      </c>
      <c r="B230" s="47" t="s">
        <v>225</v>
      </c>
      <c r="C230" s="47" t="s">
        <v>151</v>
      </c>
      <c r="D230" s="47" t="s">
        <v>134</v>
      </c>
      <c r="E230" s="38">
        <f t="shared" si="59"/>
        <v>52500</v>
      </c>
      <c r="F230" s="16">
        <v>7500</v>
      </c>
      <c r="G230" s="16">
        <v>7500</v>
      </c>
      <c r="H230" s="16">
        <v>7500</v>
      </c>
      <c r="I230" s="16">
        <v>7500</v>
      </c>
      <c r="J230" s="16">
        <v>7500</v>
      </c>
      <c r="K230" s="16">
        <v>7500</v>
      </c>
      <c r="L230" s="16">
        <v>7500</v>
      </c>
    </row>
    <row r="231" spans="1:12" x14ac:dyDescent="0.25">
      <c r="A231" s="107" t="s">
        <v>255</v>
      </c>
      <c r="B231" s="87" t="s">
        <v>256</v>
      </c>
      <c r="C231" s="87" t="s">
        <v>151</v>
      </c>
      <c r="D231" s="47" t="s">
        <v>148</v>
      </c>
      <c r="E231" s="38">
        <f t="shared" si="59"/>
        <v>329000</v>
      </c>
      <c r="F231" s="16">
        <f>SUM(F232:F233)</f>
        <v>47000</v>
      </c>
      <c r="G231" s="16">
        <f t="shared" ref="G231:L231" si="68">SUM(G232:G233)</f>
        <v>47000</v>
      </c>
      <c r="H231" s="16">
        <f t="shared" si="68"/>
        <v>47000</v>
      </c>
      <c r="I231" s="16">
        <f t="shared" si="68"/>
        <v>47000</v>
      </c>
      <c r="J231" s="16">
        <f t="shared" si="68"/>
        <v>47000</v>
      </c>
      <c r="K231" s="16">
        <f t="shared" si="68"/>
        <v>47000</v>
      </c>
      <c r="L231" s="16">
        <f t="shared" si="68"/>
        <v>47000</v>
      </c>
    </row>
    <row r="232" spans="1:12" ht="38.25" x14ac:dyDescent="0.25">
      <c r="A232" s="107"/>
      <c r="B232" s="87"/>
      <c r="C232" s="87"/>
      <c r="D232" s="47" t="s">
        <v>134</v>
      </c>
      <c r="E232" s="38">
        <f t="shared" si="59"/>
        <v>224000</v>
      </c>
      <c r="F232" s="16">
        <v>32000</v>
      </c>
      <c r="G232" s="16">
        <v>32000</v>
      </c>
      <c r="H232" s="16">
        <v>32000</v>
      </c>
      <c r="I232" s="16">
        <v>32000</v>
      </c>
      <c r="J232" s="16">
        <v>32000</v>
      </c>
      <c r="K232" s="16">
        <v>32000</v>
      </c>
      <c r="L232" s="16">
        <v>32000</v>
      </c>
    </row>
    <row r="233" spans="1:12" ht="25.5" x14ac:dyDescent="0.25">
      <c r="A233" s="107"/>
      <c r="B233" s="87"/>
      <c r="C233" s="47" t="s">
        <v>149</v>
      </c>
      <c r="D233" s="47" t="s">
        <v>298</v>
      </c>
      <c r="E233" s="38">
        <f t="shared" si="59"/>
        <v>105000</v>
      </c>
      <c r="F233" s="16">
        <v>15000</v>
      </c>
      <c r="G233" s="16">
        <v>15000</v>
      </c>
      <c r="H233" s="16">
        <v>15000</v>
      </c>
      <c r="I233" s="16">
        <v>15000</v>
      </c>
      <c r="J233" s="16">
        <v>15000</v>
      </c>
      <c r="K233" s="16">
        <v>15000</v>
      </c>
      <c r="L233" s="16">
        <v>15000</v>
      </c>
    </row>
    <row r="234" spans="1:12" ht="38.25" x14ac:dyDescent="0.25">
      <c r="A234" s="50" t="s">
        <v>258</v>
      </c>
      <c r="B234" s="47" t="s">
        <v>259</v>
      </c>
      <c r="C234" s="47" t="s">
        <v>151</v>
      </c>
      <c r="D234" s="47" t="s">
        <v>134</v>
      </c>
      <c r="E234" s="38">
        <f t="shared" si="59"/>
        <v>20000</v>
      </c>
      <c r="F234" s="16">
        <v>5000</v>
      </c>
      <c r="G234" s="16">
        <v>5000</v>
      </c>
      <c r="H234" s="16">
        <v>2000</v>
      </c>
      <c r="I234" s="16">
        <v>2000</v>
      </c>
      <c r="J234" s="16">
        <v>2000</v>
      </c>
      <c r="K234" s="16">
        <v>2000</v>
      </c>
      <c r="L234" s="16">
        <v>2000</v>
      </c>
    </row>
    <row r="235" spans="1:12" x14ac:dyDescent="0.25">
      <c r="A235" s="107" t="s">
        <v>261</v>
      </c>
      <c r="B235" s="87" t="s">
        <v>262</v>
      </c>
      <c r="C235" s="87" t="s">
        <v>151</v>
      </c>
      <c r="D235" s="47" t="s">
        <v>98</v>
      </c>
      <c r="E235" s="38">
        <f>SUM(F235:L235)</f>
        <v>56000</v>
      </c>
      <c r="F235" s="16">
        <f>SUM(F236:F237)</f>
        <v>8000</v>
      </c>
      <c r="G235" s="16">
        <f t="shared" ref="G235:L235" si="69">SUM(G236:G237)</f>
        <v>8000</v>
      </c>
      <c r="H235" s="16">
        <f t="shared" si="69"/>
        <v>8000</v>
      </c>
      <c r="I235" s="16">
        <f t="shared" si="69"/>
        <v>8000</v>
      </c>
      <c r="J235" s="16">
        <f t="shared" si="69"/>
        <v>8000</v>
      </c>
      <c r="K235" s="16">
        <f t="shared" si="69"/>
        <v>8000</v>
      </c>
      <c r="L235" s="16">
        <f t="shared" si="69"/>
        <v>8000</v>
      </c>
    </row>
    <row r="236" spans="1:12" ht="38.25" x14ac:dyDescent="0.25">
      <c r="A236" s="107"/>
      <c r="B236" s="87"/>
      <c r="C236" s="87"/>
      <c r="D236" s="47" t="s">
        <v>134</v>
      </c>
      <c r="E236" s="38">
        <f t="shared" si="59"/>
        <v>28000</v>
      </c>
      <c r="F236" s="16">
        <v>4000</v>
      </c>
      <c r="G236" s="16">
        <v>4000</v>
      </c>
      <c r="H236" s="16">
        <v>4000</v>
      </c>
      <c r="I236" s="16">
        <v>4000</v>
      </c>
      <c r="J236" s="16">
        <v>4000</v>
      </c>
      <c r="K236" s="16">
        <v>4000</v>
      </c>
      <c r="L236" s="16">
        <v>4000</v>
      </c>
    </row>
    <row r="237" spans="1:12" ht="25.5" x14ac:dyDescent="0.25">
      <c r="A237" s="107"/>
      <c r="B237" s="87"/>
      <c r="C237" s="47" t="s">
        <v>149</v>
      </c>
      <c r="D237" s="47" t="s">
        <v>298</v>
      </c>
      <c r="E237" s="38">
        <f t="shared" si="59"/>
        <v>28000</v>
      </c>
      <c r="F237" s="16">
        <v>4000</v>
      </c>
      <c r="G237" s="16">
        <v>4000</v>
      </c>
      <c r="H237" s="16">
        <v>4000</v>
      </c>
      <c r="I237" s="16">
        <v>4000</v>
      </c>
      <c r="J237" s="16">
        <v>4000</v>
      </c>
      <c r="K237" s="16">
        <v>4000</v>
      </c>
      <c r="L237" s="16">
        <v>4000</v>
      </c>
    </row>
    <row r="238" spans="1:12" x14ac:dyDescent="0.25">
      <c r="A238" s="107" t="s">
        <v>419</v>
      </c>
      <c r="B238" s="87" t="s">
        <v>264</v>
      </c>
      <c r="C238" s="87" t="s">
        <v>151</v>
      </c>
      <c r="D238" s="47" t="s">
        <v>98</v>
      </c>
      <c r="E238" s="38">
        <f t="shared" si="59"/>
        <v>210000</v>
      </c>
      <c r="F238" s="16">
        <f>SUM(F239:F240)</f>
        <v>30000</v>
      </c>
      <c r="G238" s="16">
        <f t="shared" ref="G238:L238" si="70">SUM(G239:G240)</f>
        <v>30000</v>
      </c>
      <c r="H238" s="16">
        <f t="shared" si="70"/>
        <v>30000</v>
      </c>
      <c r="I238" s="16">
        <f t="shared" si="70"/>
        <v>30000</v>
      </c>
      <c r="J238" s="16">
        <f t="shared" si="70"/>
        <v>30000</v>
      </c>
      <c r="K238" s="16">
        <f t="shared" si="70"/>
        <v>30000</v>
      </c>
      <c r="L238" s="16">
        <f t="shared" si="70"/>
        <v>30000</v>
      </c>
    </row>
    <row r="239" spans="1:12" ht="38.25" x14ac:dyDescent="0.25">
      <c r="A239" s="107"/>
      <c r="B239" s="87"/>
      <c r="C239" s="87"/>
      <c r="D239" s="47" t="s">
        <v>134</v>
      </c>
      <c r="E239" s="38">
        <f t="shared" si="59"/>
        <v>140000</v>
      </c>
      <c r="F239" s="16">
        <v>20000</v>
      </c>
      <c r="G239" s="16">
        <v>20000</v>
      </c>
      <c r="H239" s="16">
        <v>20000</v>
      </c>
      <c r="I239" s="16">
        <v>20000</v>
      </c>
      <c r="J239" s="16">
        <v>20000</v>
      </c>
      <c r="K239" s="16">
        <v>20000</v>
      </c>
      <c r="L239" s="16">
        <v>20000</v>
      </c>
    </row>
    <row r="240" spans="1:12" ht="25.5" x14ac:dyDescent="0.25">
      <c r="A240" s="107"/>
      <c r="B240" s="87"/>
      <c r="C240" s="47" t="s">
        <v>149</v>
      </c>
      <c r="D240" s="47" t="s">
        <v>298</v>
      </c>
      <c r="E240" s="38">
        <f t="shared" si="59"/>
        <v>70000</v>
      </c>
      <c r="F240" s="16">
        <f>5000+5000</f>
        <v>10000</v>
      </c>
      <c r="G240" s="16">
        <f t="shared" ref="G240:L240" si="71">5000+5000</f>
        <v>10000</v>
      </c>
      <c r="H240" s="16">
        <f t="shared" si="71"/>
        <v>10000</v>
      </c>
      <c r="I240" s="16">
        <f t="shared" si="71"/>
        <v>10000</v>
      </c>
      <c r="J240" s="16">
        <f t="shared" si="71"/>
        <v>10000</v>
      </c>
      <c r="K240" s="16">
        <f t="shared" si="71"/>
        <v>10000</v>
      </c>
      <c r="L240" s="16">
        <f t="shared" si="71"/>
        <v>10000</v>
      </c>
    </row>
    <row r="241" spans="1:13" x14ac:dyDescent="0.25">
      <c r="A241" s="107" t="s">
        <v>266</v>
      </c>
      <c r="B241" s="87" t="s">
        <v>267</v>
      </c>
      <c r="C241" s="87" t="s">
        <v>151</v>
      </c>
      <c r="D241" s="47" t="s">
        <v>98</v>
      </c>
      <c r="E241" s="38">
        <f t="shared" si="59"/>
        <v>95000</v>
      </c>
      <c r="F241" s="16">
        <f>SUM(F242:F243)</f>
        <v>10000</v>
      </c>
      <c r="G241" s="16">
        <f t="shared" ref="G241:L241" si="72">SUM(G242:G243)</f>
        <v>10000</v>
      </c>
      <c r="H241" s="16">
        <f t="shared" si="72"/>
        <v>15000</v>
      </c>
      <c r="I241" s="16">
        <f t="shared" si="72"/>
        <v>15000</v>
      </c>
      <c r="J241" s="16">
        <f t="shared" si="72"/>
        <v>15000</v>
      </c>
      <c r="K241" s="16">
        <f t="shared" si="72"/>
        <v>15000</v>
      </c>
      <c r="L241" s="16">
        <f t="shared" si="72"/>
        <v>15000</v>
      </c>
    </row>
    <row r="242" spans="1:13" ht="38.25" x14ac:dyDescent="0.25">
      <c r="A242" s="107"/>
      <c r="B242" s="87"/>
      <c r="C242" s="87"/>
      <c r="D242" s="47" t="s">
        <v>134</v>
      </c>
      <c r="E242" s="38">
        <f t="shared" si="59"/>
        <v>60000</v>
      </c>
      <c r="F242" s="16">
        <v>5000</v>
      </c>
      <c r="G242" s="16">
        <v>5000</v>
      </c>
      <c r="H242" s="16">
        <v>10000</v>
      </c>
      <c r="I242" s="16">
        <v>10000</v>
      </c>
      <c r="J242" s="16">
        <v>10000</v>
      </c>
      <c r="K242" s="16">
        <v>10000</v>
      </c>
      <c r="L242" s="16">
        <v>10000</v>
      </c>
    </row>
    <row r="243" spans="1:13" ht="25.5" x14ac:dyDescent="0.25">
      <c r="A243" s="107"/>
      <c r="B243" s="87"/>
      <c r="C243" s="47" t="s">
        <v>149</v>
      </c>
      <c r="D243" s="47" t="s">
        <v>298</v>
      </c>
      <c r="E243" s="38">
        <f t="shared" si="59"/>
        <v>35000</v>
      </c>
      <c r="F243" s="16">
        <v>5000</v>
      </c>
      <c r="G243" s="16">
        <v>5000</v>
      </c>
      <c r="H243" s="16">
        <v>5000</v>
      </c>
      <c r="I243" s="16">
        <v>5000</v>
      </c>
      <c r="J243" s="16">
        <v>5000</v>
      </c>
      <c r="K243" s="16">
        <v>5000</v>
      </c>
      <c r="L243" s="16">
        <v>5000</v>
      </c>
    </row>
    <row r="244" spans="1:13" x14ac:dyDescent="0.25">
      <c r="A244" s="107"/>
      <c r="B244" s="110" t="s">
        <v>281</v>
      </c>
      <c r="C244" s="110"/>
      <c r="D244" s="54" t="s">
        <v>98</v>
      </c>
      <c r="E244" s="18">
        <f>SUM(F244:L244)</f>
        <v>13506020</v>
      </c>
      <c r="F244" s="18">
        <f>F245+F246+F247+F248</f>
        <v>1922360</v>
      </c>
      <c r="G244" s="18">
        <f>G245+G246+G247+G248</f>
        <v>1929360</v>
      </c>
      <c r="H244" s="18">
        <f>H245+H246+H247+H248</f>
        <v>1930860</v>
      </c>
      <c r="I244" s="18">
        <f t="shared" ref="I244:L244" si="73">I245+I246+I247+I248</f>
        <v>1930860</v>
      </c>
      <c r="J244" s="18">
        <f t="shared" si="73"/>
        <v>1930860</v>
      </c>
      <c r="K244" s="18">
        <f t="shared" si="73"/>
        <v>1930860</v>
      </c>
      <c r="L244" s="18">
        <f t="shared" si="73"/>
        <v>1930860</v>
      </c>
    </row>
    <row r="245" spans="1:13" ht="38.25" x14ac:dyDescent="0.25">
      <c r="A245" s="107"/>
      <c r="B245" s="110"/>
      <c r="C245" s="110"/>
      <c r="D245" s="54" t="s">
        <v>134</v>
      </c>
      <c r="E245" s="18">
        <f>SUM(F245:L245)</f>
        <v>2488500</v>
      </c>
      <c r="F245" s="18">
        <f t="shared" ref="F245:L245" si="74">SUM(F153,F210,F211)</f>
        <v>355500</v>
      </c>
      <c r="G245" s="18">
        <f t="shared" si="74"/>
        <v>355500</v>
      </c>
      <c r="H245" s="18">
        <f t="shared" si="74"/>
        <v>355500</v>
      </c>
      <c r="I245" s="18">
        <f t="shared" si="74"/>
        <v>355500</v>
      </c>
      <c r="J245" s="18">
        <f t="shared" si="74"/>
        <v>355500</v>
      </c>
      <c r="K245" s="18">
        <f t="shared" si="74"/>
        <v>355500</v>
      </c>
      <c r="L245" s="18">
        <f t="shared" si="74"/>
        <v>355500</v>
      </c>
    </row>
    <row r="246" spans="1:13" ht="25.5" x14ac:dyDescent="0.25">
      <c r="A246" s="107"/>
      <c r="B246" s="110"/>
      <c r="C246" s="110"/>
      <c r="D246" s="54" t="s">
        <v>298</v>
      </c>
      <c r="E246" s="18">
        <f t="shared" ref="E246:E273" si="75">SUM(F246:L246)</f>
        <v>1135400</v>
      </c>
      <c r="F246" s="18">
        <f t="shared" ref="F246:L246" si="76">SUM(F155,F212)</f>
        <v>161200</v>
      </c>
      <c r="G246" s="18">
        <f t="shared" si="76"/>
        <v>168200</v>
      </c>
      <c r="H246" s="18">
        <f t="shared" si="76"/>
        <v>161200</v>
      </c>
      <c r="I246" s="18">
        <f t="shared" si="76"/>
        <v>161200</v>
      </c>
      <c r="J246" s="18">
        <f t="shared" si="76"/>
        <v>161200</v>
      </c>
      <c r="K246" s="18">
        <f t="shared" si="76"/>
        <v>161200</v>
      </c>
      <c r="L246" s="18">
        <f t="shared" si="76"/>
        <v>161200</v>
      </c>
    </row>
    <row r="247" spans="1:13" ht="25.5" x14ac:dyDescent="0.25">
      <c r="A247" s="107"/>
      <c r="B247" s="110"/>
      <c r="C247" s="110"/>
      <c r="D247" s="54" t="s">
        <v>297</v>
      </c>
      <c r="E247" s="18">
        <f t="shared" si="75"/>
        <v>123620</v>
      </c>
      <c r="F247" s="18">
        <f>SUM(F154)</f>
        <v>17660</v>
      </c>
      <c r="G247" s="18">
        <f t="shared" ref="G247:L247" si="77">SUM(G154)</f>
        <v>17660</v>
      </c>
      <c r="H247" s="18">
        <f t="shared" si="77"/>
        <v>17660</v>
      </c>
      <c r="I247" s="18">
        <f t="shared" si="77"/>
        <v>17660</v>
      </c>
      <c r="J247" s="18">
        <f t="shared" si="77"/>
        <v>17660</v>
      </c>
      <c r="K247" s="18">
        <f t="shared" si="77"/>
        <v>17660</v>
      </c>
      <c r="L247" s="18">
        <f t="shared" si="77"/>
        <v>17660</v>
      </c>
    </row>
    <row r="248" spans="1:13" ht="25.5" x14ac:dyDescent="0.25">
      <c r="A248" s="107"/>
      <c r="B248" s="110"/>
      <c r="C248" s="110"/>
      <c r="D248" s="54" t="s">
        <v>364</v>
      </c>
      <c r="E248" s="18">
        <f t="shared" si="75"/>
        <v>9758500</v>
      </c>
      <c r="F248" s="18">
        <f>SUM(F202)</f>
        <v>1388000</v>
      </c>
      <c r="G248" s="18">
        <f t="shared" ref="G248:L248" si="78">SUM(G202)</f>
        <v>1388000</v>
      </c>
      <c r="H248" s="18">
        <f t="shared" si="78"/>
        <v>1396500</v>
      </c>
      <c r="I248" s="18">
        <f t="shared" si="78"/>
        <v>1396500</v>
      </c>
      <c r="J248" s="18">
        <f t="shared" si="78"/>
        <v>1396500</v>
      </c>
      <c r="K248" s="18">
        <f t="shared" si="78"/>
        <v>1396500</v>
      </c>
      <c r="L248" s="18">
        <f t="shared" si="78"/>
        <v>1396500</v>
      </c>
    </row>
    <row r="249" spans="1:13" x14ac:dyDescent="0.25">
      <c r="A249" s="107" t="s">
        <v>147</v>
      </c>
      <c r="B249" s="110" t="s">
        <v>420</v>
      </c>
      <c r="C249" s="110" t="s">
        <v>147</v>
      </c>
      <c r="D249" s="54" t="s">
        <v>98</v>
      </c>
      <c r="E249" s="18">
        <f t="shared" si="75"/>
        <v>13708020</v>
      </c>
      <c r="F249" s="18">
        <f>SUM(F250:F253)</f>
        <v>1953360</v>
      </c>
      <c r="G249" s="18">
        <f t="shared" ref="G249:L249" si="79">SUM(G250:G253)</f>
        <v>1957860</v>
      </c>
      <c r="H249" s="18">
        <f t="shared" si="79"/>
        <v>1959360</v>
      </c>
      <c r="I249" s="18">
        <f t="shared" si="79"/>
        <v>1959360</v>
      </c>
      <c r="J249" s="18">
        <f t="shared" si="79"/>
        <v>1959360</v>
      </c>
      <c r="K249" s="18">
        <f t="shared" si="79"/>
        <v>1959360</v>
      </c>
      <c r="L249" s="18">
        <f t="shared" si="79"/>
        <v>1959360</v>
      </c>
    </row>
    <row r="250" spans="1:13" ht="38.25" x14ac:dyDescent="0.25">
      <c r="A250" s="107"/>
      <c r="B250" s="110"/>
      <c r="C250" s="110"/>
      <c r="D250" s="54" t="s">
        <v>134</v>
      </c>
      <c r="E250" s="18">
        <f t="shared" si="75"/>
        <v>2548000</v>
      </c>
      <c r="F250" s="18">
        <f t="shared" ref="F250:L250" si="80">SUM(F149,F245)</f>
        <v>364000</v>
      </c>
      <c r="G250" s="18">
        <f t="shared" si="80"/>
        <v>364000</v>
      </c>
      <c r="H250" s="18">
        <f t="shared" si="80"/>
        <v>364000</v>
      </c>
      <c r="I250" s="18">
        <f t="shared" si="80"/>
        <v>364000</v>
      </c>
      <c r="J250" s="18">
        <f t="shared" si="80"/>
        <v>364000</v>
      </c>
      <c r="K250" s="18">
        <f t="shared" si="80"/>
        <v>364000</v>
      </c>
      <c r="L250" s="18">
        <f t="shared" si="80"/>
        <v>364000</v>
      </c>
    </row>
    <row r="251" spans="1:13" ht="25.5" x14ac:dyDescent="0.25">
      <c r="A251" s="107"/>
      <c r="B251" s="110"/>
      <c r="C251" s="110"/>
      <c r="D251" s="54" t="s">
        <v>298</v>
      </c>
      <c r="E251" s="18">
        <f t="shared" si="75"/>
        <v>1135400</v>
      </c>
      <c r="F251" s="18">
        <f>SUM(F246)</f>
        <v>161200</v>
      </c>
      <c r="G251" s="18">
        <f t="shared" ref="G251:L251" si="81">SUM(G246)</f>
        <v>168200</v>
      </c>
      <c r="H251" s="18">
        <f t="shared" si="81"/>
        <v>161200</v>
      </c>
      <c r="I251" s="18">
        <f t="shared" si="81"/>
        <v>161200</v>
      </c>
      <c r="J251" s="18">
        <f t="shared" si="81"/>
        <v>161200</v>
      </c>
      <c r="K251" s="18">
        <f t="shared" si="81"/>
        <v>161200</v>
      </c>
      <c r="L251" s="18">
        <f t="shared" si="81"/>
        <v>161200</v>
      </c>
    </row>
    <row r="252" spans="1:13" ht="25.5" x14ac:dyDescent="0.25">
      <c r="A252" s="107"/>
      <c r="B252" s="110"/>
      <c r="C252" s="110"/>
      <c r="D252" s="54" t="s">
        <v>297</v>
      </c>
      <c r="E252" s="18">
        <f t="shared" si="75"/>
        <v>123620</v>
      </c>
      <c r="F252" s="18">
        <f>SUM(F247)</f>
        <v>17660</v>
      </c>
      <c r="G252" s="18">
        <f t="shared" ref="G252:L252" si="82">SUM(G247)</f>
        <v>17660</v>
      </c>
      <c r="H252" s="18">
        <f t="shared" si="82"/>
        <v>17660</v>
      </c>
      <c r="I252" s="18">
        <f t="shared" si="82"/>
        <v>17660</v>
      </c>
      <c r="J252" s="18">
        <f t="shared" si="82"/>
        <v>17660</v>
      </c>
      <c r="K252" s="18">
        <f t="shared" si="82"/>
        <v>17660</v>
      </c>
      <c r="L252" s="18">
        <f t="shared" si="82"/>
        <v>17660</v>
      </c>
    </row>
    <row r="253" spans="1:13" ht="25.5" x14ac:dyDescent="0.25">
      <c r="A253" s="107"/>
      <c r="B253" s="110"/>
      <c r="C253" s="110"/>
      <c r="D253" s="54" t="s">
        <v>364</v>
      </c>
      <c r="E253" s="18">
        <f t="shared" si="75"/>
        <v>9901000</v>
      </c>
      <c r="F253" s="18">
        <f t="shared" ref="F253:L253" si="83">SUM(F150,F248)</f>
        <v>1410500</v>
      </c>
      <c r="G253" s="18">
        <f t="shared" si="83"/>
        <v>1408000</v>
      </c>
      <c r="H253" s="18">
        <f t="shared" si="83"/>
        <v>1416500</v>
      </c>
      <c r="I253" s="18">
        <f t="shared" si="83"/>
        <v>1416500</v>
      </c>
      <c r="J253" s="18">
        <f t="shared" si="83"/>
        <v>1416500</v>
      </c>
      <c r="K253" s="18">
        <f t="shared" si="83"/>
        <v>1416500</v>
      </c>
      <c r="L253" s="18">
        <f t="shared" si="83"/>
        <v>1416500</v>
      </c>
    </row>
    <row r="254" spans="1:13" x14ac:dyDescent="0.25">
      <c r="A254" s="111"/>
      <c r="B254" s="114" t="s">
        <v>28</v>
      </c>
      <c r="C254" s="117"/>
      <c r="D254" s="59" t="s">
        <v>15</v>
      </c>
      <c r="E254" s="18">
        <f t="shared" si="75"/>
        <v>34662604.850000001</v>
      </c>
      <c r="F254" s="19">
        <f t="shared" ref="F254:L254" si="84">SUM(F255:F258)</f>
        <v>4628996.1999999993</v>
      </c>
      <c r="G254" s="19">
        <f t="shared" si="84"/>
        <v>4746613.45</v>
      </c>
      <c r="H254" s="19">
        <f t="shared" si="84"/>
        <v>4935844.5</v>
      </c>
      <c r="I254" s="19">
        <f t="shared" si="84"/>
        <v>5052720.3</v>
      </c>
      <c r="J254" s="19">
        <f t="shared" si="84"/>
        <v>5072922.8</v>
      </c>
      <c r="K254" s="19">
        <f t="shared" si="84"/>
        <v>5098235.9000000004</v>
      </c>
      <c r="L254" s="19">
        <f t="shared" si="84"/>
        <v>5127271.7</v>
      </c>
    </row>
    <row r="255" spans="1:13" ht="38.25" x14ac:dyDescent="0.25">
      <c r="A255" s="112"/>
      <c r="B255" s="115"/>
      <c r="C255" s="118"/>
      <c r="D255" s="54" t="s">
        <v>134</v>
      </c>
      <c r="E255" s="18">
        <f>SUM(F255:L255)</f>
        <v>22674470.000000004</v>
      </c>
      <c r="F255" s="19">
        <f t="shared" ref="F255:L255" si="85">SUM(F32,F43,F50,F71,F89,F120,F250)</f>
        <v>2916128.8</v>
      </c>
      <c r="G255" s="19">
        <f t="shared" si="85"/>
        <v>3043273.5</v>
      </c>
      <c r="H255" s="19">
        <f t="shared" si="85"/>
        <v>3221459</v>
      </c>
      <c r="I255" s="19">
        <f t="shared" si="85"/>
        <v>3338334.8</v>
      </c>
      <c r="J255" s="19">
        <f t="shared" si="85"/>
        <v>3358537.3</v>
      </c>
      <c r="K255" s="19">
        <f t="shared" si="85"/>
        <v>3383850.4000000004</v>
      </c>
      <c r="L255" s="19">
        <f t="shared" si="85"/>
        <v>3412886.2</v>
      </c>
      <c r="M255" s="43">
        <f>I255-H255</f>
        <v>116875.79999999981</v>
      </c>
    </row>
    <row r="256" spans="1:13" ht="25.5" x14ac:dyDescent="0.25">
      <c r="A256" s="112"/>
      <c r="B256" s="115"/>
      <c r="C256" s="118"/>
      <c r="D256" s="54" t="s">
        <v>298</v>
      </c>
      <c r="E256" s="18">
        <f t="shared" si="75"/>
        <v>1378400</v>
      </c>
      <c r="F256" s="19">
        <f t="shared" ref="F256:L256" si="86">SUM(F121,F251)</f>
        <v>200200</v>
      </c>
      <c r="G256" s="19">
        <f t="shared" si="86"/>
        <v>202200</v>
      </c>
      <c r="H256" s="19">
        <f t="shared" si="86"/>
        <v>195200</v>
      </c>
      <c r="I256" s="19">
        <f t="shared" si="86"/>
        <v>195200</v>
      </c>
      <c r="J256" s="19">
        <f t="shared" si="86"/>
        <v>195200</v>
      </c>
      <c r="K256" s="19">
        <f t="shared" si="86"/>
        <v>195200</v>
      </c>
      <c r="L256" s="19">
        <f t="shared" si="86"/>
        <v>195200</v>
      </c>
    </row>
    <row r="257" spans="1:12" ht="25.5" x14ac:dyDescent="0.25">
      <c r="A257" s="112"/>
      <c r="B257" s="115"/>
      <c r="C257" s="118"/>
      <c r="D257" s="54" t="s">
        <v>297</v>
      </c>
      <c r="E257" s="18">
        <f t="shared" si="75"/>
        <v>708734.85</v>
      </c>
      <c r="F257" s="19">
        <f t="shared" ref="F257:L257" si="87">SUM(F44,F252)</f>
        <v>102167.4</v>
      </c>
      <c r="G257" s="19">
        <f t="shared" si="87"/>
        <v>93139.950000000012</v>
      </c>
      <c r="H257" s="19">
        <f t="shared" si="87"/>
        <v>102685.5</v>
      </c>
      <c r="I257" s="19">
        <f t="shared" si="87"/>
        <v>102685.5</v>
      </c>
      <c r="J257" s="19">
        <f t="shared" si="87"/>
        <v>102685.5</v>
      </c>
      <c r="K257" s="19">
        <f t="shared" si="87"/>
        <v>102685.5</v>
      </c>
      <c r="L257" s="19">
        <f t="shared" si="87"/>
        <v>102685.5</v>
      </c>
    </row>
    <row r="258" spans="1:12" ht="33" customHeight="1" x14ac:dyDescent="0.25">
      <c r="A258" s="113"/>
      <c r="B258" s="116"/>
      <c r="C258" s="119"/>
      <c r="D258" s="54" t="s">
        <v>364</v>
      </c>
      <c r="E258" s="18">
        <f t="shared" si="75"/>
        <v>9901000</v>
      </c>
      <c r="F258" s="19">
        <f>SUM(F253)</f>
        <v>1410500</v>
      </c>
      <c r="G258" s="19">
        <f t="shared" ref="G258:L258" si="88">SUM(G253)</f>
        <v>1408000</v>
      </c>
      <c r="H258" s="19">
        <f t="shared" si="88"/>
        <v>1416500</v>
      </c>
      <c r="I258" s="19">
        <f t="shared" si="88"/>
        <v>1416500</v>
      </c>
      <c r="J258" s="19">
        <f t="shared" si="88"/>
        <v>1416500</v>
      </c>
      <c r="K258" s="19">
        <f t="shared" si="88"/>
        <v>1416500</v>
      </c>
      <c r="L258" s="19">
        <f t="shared" si="88"/>
        <v>1416500</v>
      </c>
    </row>
    <row r="259" spans="1:12" x14ac:dyDescent="0.25">
      <c r="A259" s="107"/>
      <c r="B259" s="110" t="s">
        <v>400</v>
      </c>
      <c r="C259" s="87"/>
      <c r="D259" s="54" t="s">
        <v>15</v>
      </c>
      <c r="E259" s="18">
        <f t="shared" si="75"/>
        <v>34662604.850000001</v>
      </c>
      <c r="F259" s="20">
        <f>SUM(F260:F263)</f>
        <v>4628996.1999999993</v>
      </c>
      <c r="G259" s="20">
        <f t="shared" ref="G259:L259" si="89">SUM(G260:G263)</f>
        <v>4746613.45</v>
      </c>
      <c r="H259" s="20">
        <f t="shared" si="89"/>
        <v>4935844.5</v>
      </c>
      <c r="I259" s="20">
        <f t="shared" si="89"/>
        <v>5052720.3</v>
      </c>
      <c r="J259" s="20">
        <f t="shared" si="89"/>
        <v>5072922.8</v>
      </c>
      <c r="K259" s="20">
        <f t="shared" si="89"/>
        <v>5098235.9000000004</v>
      </c>
      <c r="L259" s="20">
        <f t="shared" si="89"/>
        <v>5127271.7</v>
      </c>
    </row>
    <row r="260" spans="1:12" ht="38.25" x14ac:dyDescent="0.25">
      <c r="A260" s="107"/>
      <c r="B260" s="110"/>
      <c r="C260" s="87"/>
      <c r="D260" s="54" t="s">
        <v>134</v>
      </c>
      <c r="E260" s="18">
        <f t="shared" si="75"/>
        <v>22674470.000000004</v>
      </c>
      <c r="F260" s="20">
        <f>F255</f>
        <v>2916128.8</v>
      </c>
      <c r="G260" s="20">
        <f t="shared" ref="G260:L260" si="90">G255</f>
        <v>3043273.5</v>
      </c>
      <c r="H260" s="20">
        <f t="shared" si="90"/>
        <v>3221459</v>
      </c>
      <c r="I260" s="20">
        <f t="shared" si="90"/>
        <v>3338334.8</v>
      </c>
      <c r="J260" s="20">
        <f t="shared" si="90"/>
        <v>3358537.3</v>
      </c>
      <c r="K260" s="20">
        <f t="shared" si="90"/>
        <v>3383850.4000000004</v>
      </c>
      <c r="L260" s="20">
        <f t="shared" si="90"/>
        <v>3412886.2</v>
      </c>
    </row>
    <row r="261" spans="1:12" ht="25.5" x14ac:dyDescent="0.25">
      <c r="A261" s="107"/>
      <c r="B261" s="110"/>
      <c r="C261" s="87"/>
      <c r="D261" s="54" t="s">
        <v>298</v>
      </c>
      <c r="E261" s="18">
        <f t="shared" si="75"/>
        <v>1378400</v>
      </c>
      <c r="F261" s="21">
        <f>F256</f>
        <v>200200</v>
      </c>
      <c r="G261" s="21">
        <f t="shared" ref="G261:L261" si="91">G256</f>
        <v>202200</v>
      </c>
      <c r="H261" s="21">
        <f t="shared" si="91"/>
        <v>195200</v>
      </c>
      <c r="I261" s="21">
        <f t="shared" si="91"/>
        <v>195200</v>
      </c>
      <c r="J261" s="21">
        <f t="shared" si="91"/>
        <v>195200</v>
      </c>
      <c r="K261" s="21">
        <f t="shared" si="91"/>
        <v>195200</v>
      </c>
      <c r="L261" s="21">
        <f t="shared" si="91"/>
        <v>195200</v>
      </c>
    </row>
    <row r="262" spans="1:12" ht="25.5" x14ac:dyDescent="0.25">
      <c r="A262" s="107"/>
      <c r="B262" s="110"/>
      <c r="C262" s="87"/>
      <c r="D262" s="54" t="s">
        <v>297</v>
      </c>
      <c r="E262" s="18">
        <f t="shared" si="75"/>
        <v>708734.85</v>
      </c>
      <c r="F262" s="20">
        <f>F257</f>
        <v>102167.4</v>
      </c>
      <c r="G262" s="20">
        <f t="shared" ref="G262:L262" si="92">G257</f>
        <v>93139.950000000012</v>
      </c>
      <c r="H262" s="20">
        <f t="shared" si="92"/>
        <v>102685.5</v>
      </c>
      <c r="I262" s="20">
        <f t="shared" si="92"/>
        <v>102685.5</v>
      </c>
      <c r="J262" s="20">
        <f t="shared" si="92"/>
        <v>102685.5</v>
      </c>
      <c r="K262" s="20">
        <f t="shared" si="92"/>
        <v>102685.5</v>
      </c>
      <c r="L262" s="20">
        <f t="shared" si="92"/>
        <v>102685.5</v>
      </c>
    </row>
    <row r="263" spans="1:12" ht="25.5" x14ac:dyDescent="0.25">
      <c r="A263" s="107"/>
      <c r="B263" s="110"/>
      <c r="C263" s="87"/>
      <c r="D263" s="54" t="s">
        <v>364</v>
      </c>
      <c r="E263" s="18">
        <f t="shared" si="75"/>
        <v>9901000</v>
      </c>
      <c r="F263" s="20">
        <f>F258</f>
        <v>1410500</v>
      </c>
      <c r="G263" s="20">
        <f t="shared" ref="G263:L263" si="93">G258</f>
        <v>1408000</v>
      </c>
      <c r="H263" s="20">
        <f t="shared" si="93"/>
        <v>1416500</v>
      </c>
      <c r="I263" s="20">
        <f t="shared" si="93"/>
        <v>1416500</v>
      </c>
      <c r="J263" s="20">
        <f t="shared" si="93"/>
        <v>1416500</v>
      </c>
      <c r="K263" s="20">
        <f t="shared" si="93"/>
        <v>1416500</v>
      </c>
      <c r="L263" s="20">
        <f t="shared" si="93"/>
        <v>1416500</v>
      </c>
    </row>
    <row r="264" spans="1:12" x14ac:dyDescent="0.25">
      <c r="A264" s="107"/>
      <c r="B264" s="110" t="s">
        <v>149</v>
      </c>
      <c r="C264" s="87"/>
      <c r="D264" s="54" t="s">
        <v>15</v>
      </c>
      <c r="E264" s="18">
        <f>SUM(F264:L264)</f>
        <v>28688079.599999998</v>
      </c>
      <c r="F264" s="20">
        <f t="shared" ref="F264:L264" si="94">SUM(F265:F267)</f>
        <v>3778761.4</v>
      </c>
      <c r="G264" s="20">
        <f t="shared" si="94"/>
        <v>3896878</v>
      </c>
      <c r="H264" s="20">
        <f t="shared" si="94"/>
        <v>4080933.5</v>
      </c>
      <c r="I264" s="20">
        <f t="shared" si="94"/>
        <v>4197809.3</v>
      </c>
      <c r="J264" s="20">
        <f t="shared" si="94"/>
        <v>4218011.8</v>
      </c>
      <c r="K264" s="20">
        <f t="shared" si="94"/>
        <v>4243324.9000000004</v>
      </c>
      <c r="L264" s="20">
        <f t="shared" si="94"/>
        <v>4272360.7</v>
      </c>
    </row>
    <row r="265" spans="1:12" ht="38.25" x14ac:dyDescent="0.25">
      <c r="A265" s="107"/>
      <c r="B265" s="110"/>
      <c r="C265" s="87"/>
      <c r="D265" s="54" t="s">
        <v>134</v>
      </c>
      <c r="E265" s="18">
        <f>SUM(F265:L265)</f>
        <v>17725079.600000001</v>
      </c>
      <c r="F265" s="20">
        <f t="shared" ref="F265:L265" si="95">SUM(F17,F20,F21,F22,F35,F38,F47,F48,F67,F84,F85,F87,F101,F102,F104,F107,F109,F111,F114,F139,F140,F142,F143,F144,F146,F211)</f>
        <v>2213261.4</v>
      </c>
      <c r="G265" s="20">
        <f t="shared" si="95"/>
        <v>2331878</v>
      </c>
      <c r="H265" s="20">
        <f t="shared" si="95"/>
        <v>2514433.5</v>
      </c>
      <c r="I265" s="20">
        <f t="shared" si="95"/>
        <v>2631309.2999999998</v>
      </c>
      <c r="J265" s="20">
        <f t="shared" si="95"/>
        <v>2651511.7999999998</v>
      </c>
      <c r="K265" s="20">
        <f t="shared" si="95"/>
        <v>2676824.9</v>
      </c>
      <c r="L265" s="20">
        <f t="shared" si="95"/>
        <v>2705860.7</v>
      </c>
    </row>
    <row r="266" spans="1:12" ht="25.5" x14ac:dyDescent="0.25">
      <c r="A266" s="107"/>
      <c r="B266" s="110"/>
      <c r="C266" s="87"/>
      <c r="D266" s="54" t="s">
        <v>298</v>
      </c>
      <c r="E266" s="18">
        <f>SUM(F266:L266)</f>
        <v>1062000</v>
      </c>
      <c r="F266" s="21">
        <f t="shared" ref="F266:L266" si="96">SUM(F105,F108,F112,F115,F212)</f>
        <v>155000</v>
      </c>
      <c r="G266" s="21">
        <f t="shared" si="96"/>
        <v>157000</v>
      </c>
      <c r="H266" s="21">
        <f t="shared" si="96"/>
        <v>150000</v>
      </c>
      <c r="I266" s="21">
        <f t="shared" si="96"/>
        <v>150000</v>
      </c>
      <c r="J266" s="21">
        <f t="shared" si="96"/>
        <v>150000</v>
      </c>
      <c r="K266" s="21">
        <f t="shared" si="96"/>
        <v>150000</v>
      </c>
      <c r="L266" s="21">
        <f t="shared" si="96"/>
        <v>150000</v>
      </c>
    </row>
    <row r="267" spans="1:12" ht="25.5" x14ac:dyDescent="0.25">
      <c r="A267" s="107"/>
      <c r="B267" s="110"/>
      <c r="C267" s="87"/>
      <c r="D267" s="54" t="s">
        <v>364</v>
      </c>
      <c r="E267" s="18">
        <f>SUM(F267:L267)</f>
        <v>9901000</v>
      </c>
      <c r="F267" s="20">
        <f>SUM(F202,F147)</f>
        <v>1410500</v>
      </c>
      <c r="G267" s="20">
        <f t="shared" ref="G267:L267" si="97">SUM(G202,G147)</f>
        <v>1408000</v>
      </c>
      <c r="H267" s="20">
        <f t="shared" si="97"/>
        <v>1416500</v>
      </c>
      <c r="I267" s="20">
        <f t="shared" si="97"/>
        <v>1416500</v>
      </c>
      <c r="J267" s="20">
        <f t="shared" si="97"/>
        <v>1416500</v>
      </c>
      <c r="K267" s="20">
        <f t="shared" si="97"/>
        <v>1416500</v>
      </c>
      <c r="L267" s="20">
        <f t="shared" si="97"/>
        <v>1416500</v>
      </c>
    </row>
    <row r="268" spans="1:12" x14ac:dyDescent="0.25">
      <c r="A268" s="107"/>
      <c r="B268" s="110" t="s">
        <v>401</v>
      </c>
      <c r="C268" s="87"/>
      <c r="D268" s="54" t="s">
        <v>15</v>
      </c>
      <c r="E268" s="18">
        <f t="shared" si="75"/>
        <v>1475000</v>
      </c>
      <c r="F268" s="21">
        <f>SUM(F269)</f>
        <v>211500</v>
      </c>
      <c r="G268" s="21">
        <f t="shared" ref="G268:L268" si="98">SUM(G269)</f>
        <v>216000</v>
      </c>
      <c r="H268" s="21">
        <f t="shared" si="98"/>
        <v>209500</v>
      </c>
      <c r="I268" s="21">
        <f t="shared" si="98"/>
        <v>209500</v>
      </c>
      <c r="J268" s="21">
        <f t="shared" si="98"/>
        <v>209500</v>
      </c>
      <c r="K268" s="21">
        <f t="shared" si="98"/>
        <v>209500</v>
      </c>
      <c r="L268" s="21">
        <f t="shared" si="98"/>
        <v>209500</v>
      </c>
    </row>
    <row r="269" spans="1:12" ht="38.25" x14ac:dyDescent="0.25">
      <c r="A269" s="107"/>
      <c r="B269" s="110"/>
      <c r="C269" s="87"/>
      <c r="D269" s="54" t="s">
        <v>134</v>
      </c>
      <c r="E269" s="18">
        <f>SUM(F269:L269)</f>
        <v>1475000</v>
      </c>
      <c r="F269" s="21">
        <f>SUM(F210)</f>
        <v>211500</v>
      </c>
      <c r="G269" s="21">
        <f t="shared" ref="G269:L269" si="99">SUM(G210)</f>
        <v>216000</v>
      </c>
      <c r="H269" s="21">
        <f t="shared" si="99"/>
        <v>209500</v>
      </c>
      <c r="I269" s="21">
        <f t="shared" si="99"/>
        <v>209500</v>
      </c>
      <c r="J269" s="21">
        <f t="shared" si="99"/>
        <v>209500</v>
      </c>
      <c r="K269" s="21">
        <f t="shared" si="99"/>
        <v>209500</v>
      </c>
      <c r="L269" s="21">
        <f t="shared" si="99"/>
        <v>209500</v>
      </c>
    </row>
    <row r="270" spans="1:12" x14ac:dyDescent="0.25">
      <c r="A270" s="132"/>
      <c r="B270" s="135" t="s">
        <v>402</v>
      </c>
      <c r="C270" s="91"/>
      <c r="D270" s="54" t="s">
        <v>15</v>
      </c>
      <c r="E270" s="18">
        <f t="shared" si="75"/>
        <v>4499525.25</v>
      </c>
      <c r="F270" s="21">
        <f>SUM(F271:F273)</f>
        <v>638734.80000000005</v>
      </c>
      <c r="G270" s="21">
        <f t="shared" ref="G270:L270" si="100">SUM(G271:G273)</f>
        <v>633735.44999999995</v>
      </c>
      <c r="H270" s="21">
        <f t="shared" si="100"/>
        <v>645411</v>
      </c>
      <c r="I270" s="21">
        <f t="shared" si="100"/>
        <v>645411</v>
      </c>
      <c r="J270" s="21">
        <f t="shared" si="100"/>
        <v>645411</v>
      </c>
      <c r="K270" s="21">
        <f t="shared" si="100"/>
        <v>645411</v>
      </c>
      <c r="L270" s="21">
        <f t="shared" si="100"/>
        <v>645411</v>
      </c>
    </row>
    <row r="271" spans="1:12" ht="38.25" x14ac:dyDescent="0.25">
      <c r="A271" s="133"/>
      <c r="B271" s="136"/>
      <c r="C271" s="92"/>
      <c r="D271" s="54" t="s">
        <v>134</v>
      </c>
      <c r="E271" s="18">
        <f t="shared" si="75"/>
        <v>3474390.4</v>
      </c>
      <c r="F271" s="21">
        <f t="shared" ref="F271:L271" si="101">SUM(F23,F36,F39,F153)</f>
        <v>491367.4</v>
      </c>
      <c r="G271" s="21">
        <f t="shared" si="101"/>
        <v>495395.5</v>
      </c>
      <c r="H271" s="21">
        <f t="shared" si="101"/>
        <v>497525.5</v>
      </c>
      <c r="I271" s="21">
        <f t="shared" si="101"/>
        <v>497525.5</v>
      </c>
      <c r="J271" s="21">
        <f t="shared" si="101"/>
        <v>497525.5</v>
      </c>
      <c r="K271" s="21">
        <f t="shared" si="101"/>
        <v>497525.5</v>
      </c>
      <c r="L271" s="21">
        <f t="shared" si="101"/>
        <v>497525.5</v>
      </c>
    </row>
    <row r="272" spans="1:12" ht="25.5" x14ac:dyDescent="0.25">
      <c r="A272" s="133"/>
      <c r="B272" s="136"/>
      <c r="C272" s="92"/>
      <c r="D272" s="54" t="s">
        <v>298</v>
      </c>
      <c r="E272" s="18">
        <f t="shared" si="75"/>
        <v>316400</v>
      </c>
      <c r="F272" s="21">
        <f>SUM(F155)</f>
        <v>45200</v>
      </c>
      <c r="G272" s="21">
        <f t="shared" ref="G272:L272" si="102">SUM(G155)</f>
        <v>45200</v>
      </c>
      <c r="H272" s="21">
        <f t="shared" si="102"/>
        <v>45200</v>
      </c>
      <c r="I272" s="21">
        <f t="shared" si="102"/>
        <v>45200</v>
      </c>
      <c r="J272" s="21">
        <f t="shared" si="102"/>
        <v>45200</v>
      </c>
      <c r="K272" s="21">
        <f t="shared" si="102"/>
        <v>45200</v>
      </c>
      <c r="L272" s="21">
        <f t="shared" si="102"/>
        <v>45200</v>
      </c>
    </row>
    <row r="273" spans="1:12" ht="25.5" x14ac:dyDescent="0.25">
      <c r="A273" s="134"/>
      <c r="B273" s="137"/>
      <c r="C273" s="93"/>
      <c r="D273" s="54" t="s">
        <v>418</v>
      </c>
      <c r="E273" s="18">
        <f t="shared" si="75"/>
        <v>708734.85</v>
      </c>
      <c r="F273" s="20">
        <f t="shared" ref="F273:L273" si="103">SUM(F37,F40,F154)</f>
        <v>102167.4</v>
      </c>
      <c r="G273" s="20">
        <f t="shared" si="103"/>
        <v>93139.950000000012</v>
      </c>
      <c r="H273" s="20">
        <f t="shared" si="103"/>
        <v>102685.5</v>
      </c>
      <c r="I273" s="20">
        <f t="shared" si="103"/>
        <v>102685.5</v>
      </c>
      <c r="J273" s="20">
        <f t="shared" si="103"/>
        <v>102685.5</v>
      </c>
      <c r="K273" s="20">
        <f t="shared" si="103"/>
        <v>102685.5</v>
      </c>
      <c r="L273" s="20">
        <f t="shared" si="103"/>
        <v>102685.5</v>
      </c>
    </row>
    <row r="274" spans="1:12" s="37" customFormat="1" x14ac:dyDescent="0.25">
      <c r="A274" s="55"/>
      <c r="B274" s="36"/>
      <c r="C274" s="56"/>
      <c r="D274" s="36"/>
      <c r="E274" s="41"/>
      <c r="F274" s="41"/>
      <c r="G274" s="41"/>
      <c r="H274" s="41"/>
      <c r="I274" s="41"/>
      <c r="J274" s="41"/>
      <c r="K274" s="41"/>
      <c r="L274" s="41"/>
    </row>
    <row r="275" spans="1:12" s="37" customFormat="1" x14ac:dyDescent="0.25">
      <c r="A275" s="55"/>
      <c r="B275" s="36"/>
      <c r="C275" s="56"/>
      <c r="D275" s="36"/>
      <c r="E275" s="41"/>
      <c r="F275" s="41"/>
      <c r="G275" s="41"/>
      <c r="H275" s="41"/>
      <c r="I275" s="41"/>
      <c r="J275" s="41"/>
      <c r="K275" s="41"/>
      <c r="L275" s="41"/>
    </row>
    <row r="276" spans="1:12" s="37" customFormat="1" x14ac:dyDescent="0.25">
      <c r="A276" s="55"/>
      <c r="B276" s="36"/>
      <c r="C276" s="56"/>
      <c r="D276" s="56" t="s">
        <v>422</v>
      </c>
      <c r="E276" s="40">
        <f>SUM(E264,E268,E270)</f>
        <v>34662604.849999994</v>
      </c>
      <c r="F276" s="40">
        <f t="shared" ref="F276:L276" si="104">SUM(F264,F268,F270)</f>
        <v>4628996.2</v>
      </c>
      <c r="G276" s="40">
        <f t="shared" si="104"/>
        <v>4746613.45</v>
      </c>
      <c r="H276" s="40">
        <f t="shared" si="104"/>
        <v>4935844.5</v>
      </c>
      <c r="I276" s="40">
        <f t="shared" si="104"/>
        <v>5052720.3</v>
      </c>
      <c r="J276" s="40">
        <f t="shared" si="104"/>
        <v>5072922.8</v>
      </c>
      <c r="K276" s="40">
        <f t="shared" si="104"/>
        <v>5098235.9000000004</v>
      </c>
      <c r="L276" s="40">
        <f t="shared" si="104"/>
        <v>5127271.7</v>
      </c>
    </row>
    <row r="277" spans="1:12" s="37" customFormat="1" x14ac:dyDescent="0.25">
      <c r="A277" s="55"/>
      <c r="B277" s="36"/>
      <c r="C277" s="56"/>
      <c r="D277" s="42" t="s">
        <v>423</v>
      </c>
      <c r="E277" s="40">
        <f>E254-E276</f>
        <v>0</v>
      </c>
      <c r="F277" s="40">
        <f t="shared" ref="F277:L277" si="105">F254-F276</f>
        <v>0</v>
      </c>
      <c r="G277" s="40">
        <f t="shared" si="105"/>
        <v>0</v>
      </c>
      <c r="H277" s="40">
        <f t="shared" si="105"/>
        <v>0</v>
      </c>
      <c r="I277" s="40">
        <f t="shared" si="105"/>
        <v>0</v>
      </c>
      <c r="J277" s="40">
        <f t="shared" si="105"/>
        <v>0</v>
      </c>
      <c r="K277" s="40">
        <f t="shared" si="105"/>
        <v>0</v>
      </c>
      <c r="L277" s="40">
        <f t="shared" si="105"/>
        <v>0</v>
      </c>
    </row>
    <row r="278" spans="1:12" s="37" customFormat="1" x14ac:dyDescent="0.25">
      <c r="A278" s="55"/>
      <c r="B278" s="36"/>
      <c r="C278" s="56"/>
      <c r="D278" s="56"/>
      <c r="E278" s="57"/>
      <c r="F278" s="57"/>
      <c r="G278" s="57"/>
      <c r="H278" s="57"/>
      <c r="I278" s="57"/>
      <c r="J278" s="57"/>
      <c r="K278" s="57"/>
      <c r="L278" s="57"/>
    </row>
    <row r="279" spans="1:12" s="37" customFormat="1" x14ac:dyDescent="0.25">
      <c r="A279" s="55"/>
      <c r="B279" s="36"/>
      <c r="C279" s="56"/>
      <c r="D279" s="56"/>
      <c r="E279" s="57"/>
      <c r="F279" s="57"/>
      <c r="G279" s="57"/>
      <c r="H279" s="57"/>
      <c r="I279" s="57"/>
      <c r="J279" s="57"/>
      <c r="K279" s="57"/>
      <c r="L279" s="57"/>
    </row>
    <row r="280" spans="1:12" s="37" customFormat="1" ht="27.75" customHeight="1" x14ac:dyDescent="0.25">
      <c r="A280" s="130"/>
      <c r="B280" s="131"/>
      <c r="C280" s="131"/>
      <c r="D280" s="131"/>
      <c r="E280" s="129"/>
      <c r="F280" s="129"/>
      <c r="G280" s="129"/>
      <c r="H280" s="129"/>
      <c r="I280" s="129"/>
      <c r="J280" s="129"/>
      <c r="K280" s="129"/>
      <c r="L280" s="129"/>
    </row>
    <row r="281" spans="1:12" s="37" customFormat="1" x14ac:dyDescent="0.25">
      <c r="A281" s="130"/>
      <c r="B281" s="131"/>
      <c r="C281" s="131"/>
      <c r="D281" s="131"/>
      <c r="E281" s="129"/>
      <c r="F281" s="129"/>
      <c r="G281" s="129"/>
      <c r="H281" s="129"/>
      <c r="I281" s="129"/>
      <c r="J281" s="129"/>
      <c r="K281" s="129"/>
      <c r="L281" s="129"/>
    </row>
  </sheetData>
  <mergeCells count="174">
    <mergeCell ref="J280:J281"/>
    <mergeCell ref="K280:K281"/>
    <mergeCell ref="L280:L281"/>
    <mergeCell ref="A264:A267"/>
    <mergeCell ref="B264:B267"/>
    <mergeCell ref="C264:C267"/>
    <mergeCell ref="A268:A269"/>
    <mergeCell ref="B268:B269"/>
    <mergeCell ref="C268:C26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A270:A273"/>
    <mergeCell ref="B270:B273"/>
    <mergeCell ref="C270:C273"/>
    <mergeCell ref="B195:B197"/>
    <mergeCell ref="C195:C197"/>
    <mergeCell ref="B213:B215"/>
    <mergeCell ref="C213:C214"/>
    <mergeCell ref="A216:A218"/>
    <mergeCell ref="B216:B218"/>
    <mergeCell ref="C216:C217"/>
    <mergeCell ref="B221:B223"/>
    <mergeCell ref="I1:L1"/>
    <mergeCell ref="A180:A182"/>
    <mergeCell ref="B180:B182"/>
    <mergeCell ref="C180:C182"/>
    <mergeCell ref="A168:A170"/>
    <mergeCell ref="B168:B170"/>
    <mergeCell ref="C168:C170"/>
    <mergeCell ref="C221:C222"/>
    <mergeCell ref="A221:A223"/>
    <mergeCell ref="A198:A201"/>
    <mergeCell ref="B198:B201"/>
    <mergeCell ref="C198:C201"/>
    <mergeCell ref="A209:A212"/>
    <mergeCell ref="B209:B212"/>
    <mergeCell ref="C211:C212"/>
    <mergeCell ref="A213:A215"/>
    <mergeCell ref="B231:B233"/>
    <mergeCell ref="C231:C232"/>
    <mergeCell ref="A235:A237"/>
    <mergeCell ref="B235:B237"/>
    <mergeCell ref="A241:A243"/>
    <mergeCell ref="B241:B243"/>
    <mergeCell ref="C241:C242"/>
    <mergeCell ref="C224:C225"/>
    <mergeCell ref="A224:A226"/>
    <mergeCell ref="B224:B226"/>
    <mergeCell ref="C235:C236"/>
    <mergeCell ref="A231:A233"/>
    <mergeCell ref="A238:A240"/>
    <mergeCell ref="B238:B240"/>
    <mergeCell ref="C238:C239"/>
    <mergeCell ref="A259:A263"/>
    <mergeCell ref="B259:B263"/>
    <mergeCell ref="C259:C263"/>
    <mergeCell ref="A249:A253"/>
    <mergeCell ref="B249:B253"/>
    <mergeCell ref="C249:C253"/>
    <mergeCell ref="A244:A248"/>
    <mergeCell ref="B244:B248"/>
    <mergeCell ref="C244:C248"/>
    <mergeCell ref="A254:A258"/>
    <mergeCell ref="B254:B258"/>
    <mergeCell ref="C254:C258"/>
    <mergeCell ref="A133:L133"/>
    <mergeCell ref="A156:A158"/>
    <mergeCell ref="B156:B158"/>
    <mergeCell ref="A177:A179"/>
    <mergeCell ref="B177:B179"/>
    <mergeCell ref="C177:C179"/>
    <mergeCell ref="A171:A173"/>
    <mergeCell ref="B171:B173"/>
    <mergeCell ref="C171:C173"/>
    <mergeCell ref="B152:B155"/>
    <mergeCell ref="C152:C155"/>
    <mergeCell ref="A151:L151"/>
    <mergeCell ref="A159:A161"/>
    <mergeCell ref="B159:B161"/>
    <mergeCell ref="C159:C161"/>
    <mergeCell ref="A174:A176"/>
    <mergeCell ref="B174:B176"/>
    <mergeCell ref="C174:C176"/>
    <mergeCell ref="B162:B164"/>
    <mergeCell ref="C162:C164"/>
    <mergeCell ref="A183:A186"/>
    <mergeCell ref="B183:B186"/>
    <mergeCell ref="C183:C186"/>
    <mergeCell ref="A187:A190"/>
    <mergeCell ref="B187:B190"/>
    <mergeCell ref="C187:C190"/>
    <mergeCell ref="A191:A194"/>
    <mergeCell ref="B191:B194"/>
    <mergeCell ref="C191:C194"/>
    <mergeCell ref="A195:A197"/>
    <mergeCell ref="A25:L25"/>
    <mergeCell ref="A165:A167"/>
    <mergeCell ref="B165:B167"/>
    <mergeCell ref="C165:C167"/>
    <mergeCell ref="A162:A164"/>
    <mergeCell ref="A122:L122"/>
    <mergeCell ref="A51:L51"/>
    <mergeCell ref="A148:A150"/>
    <mergeCell ref="B148:B150"/>
    <mergeCell ref="C148:C150"/>
    <mergeCell ref="A123:L123"/>
    <mergeCell ref="A106:A108"/>
    <mergeCell ref="B106:B108"/>
    <mergeCell ref="C156:C158"/>
    <mergeCell ref="A152:A155"/>
    <mergeCell ref="A124:L124"/>
    <mergeCell ref="A72:L72"/>
    <mergeCell ref="C36:C37"/>
    <mergeCell ref="C39:C40"/>
    <mergeCell ref="A36:A37"/>
    <mergeCell ref="B36:B37"/>
    <mergeCell ref="A100:L100"/>
    <mergeCell ref="A74:L74"/>
    <mergeCell ref="A2:L2"/>
    <mergeCell ref="A4:A6"/>
    <mergeCell ref="B4:B6"/>
    <mergeCell ref="E5:E6"/>
    <mergeCell ref="F5:L5"/>
    <mergeCell ref="E4:L4"/>
    <mergeCell ref="A46:L46"/>
    <mergeCell ref="A52:L52"/>
    <mergeCell ref="A34:L34"/>
    <mergeCell ref="A8:L8"/>
    <mergeCell ref="A9:L9"/>
    <mergeCell ref="A33:L33"/>
    <mergeCell ref="B10:L10"/>
    <mergeCell ref="C13:C14"/>
    <mergeCell ref="A19:L19"/>
    <mergeCell ref="C4:C6"/>
    <mergeCell ref="D4:D6"/>
    <mergeCell ref="A39:A40"/>
    <mergeCell ref="B39:B40"/>
    <mergeCell ref="B43:B44"/>
    <mergeCell ref="A43:A44"/>
    <mergeCell ref="C43:C44"/>
    <mergeCell ref="A41:A42"/>
    <mergeCell ref="B41:B42"/>
    <mergeCell ref="C41:C42"/>
    <mergeCell ref="C103:C105"/>
    <mergeCell ref="C106:C108"/>
    <mergeCell ref="C110:C112"/>
    <mergeCell ref="C113:C115"/>
    <mergeCell ref="B116:B118"/>
    <mergeCell ref="A116:A118"/>
    <mergeCell ref="C116:C118"/>
    <mergeCell ref="A79:L79"/>
    <mergeCell ref="A119:A121"/>
    <mergeCell ref="C119:C121"/>
    <mergeCell ref="A83:L83"/>
    <mergeCell ref="A73:L73"/>
    <mergeCell ref="A45:L45"/>
    <mergeCell ref="A57:L57"/>
    <mergeCell ref="A103:A105"/>
    <mergeCell ref="B103:B105"/>
    <mergeCell ref="A90:L90"/>
    <mergeCell ref="A91:L91"/>
    <mergeCell ref="A96:L96"/>
    <mergeCell ref="A113:A115"/>
    <mergeCell ref="B113:B115"/>
    <mergeCell ref="B119:B121"/>
    <mergeCell ref="A110:A112"/>
    <mergeCell ref="B110:B112"/>
  </mergeCells>
  <printOptions horizontalCentered="1"/>
  <pageMargins left="0.25" right="0.25" top="0.75" bottom="0.75" header="0.3" footer="0.3"/>
  <pageSetup paperSize="9" scale="64" firstPageNumber="18" fitToHeight="0" orientation="landscape" useFirstPageNumber="1" r:id="rId1"/>
  <rowBreaks count="1" manualBreakCount="1">
    <brk id="28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workbookViewId="0">
      <selection activeCell="D3" sqref="D3:L3"/>
    </sheetView>
  </sheetViews>
  <sheetFormatPr defaultRowHeight="15" x14ac:dyDescent="0.25"/>
  <cols>
    <col min="1" max="1" width="0.42578125" customWidth="1"/>
    <col min="2" max="2" width="9.140625" hidden="1" customWidth="1"/>
    <col min="3" max="3" width="37.7109375" customWidth="1"/>
    <col min="4" max="4" width="9.5703125" customWidth="1"/>
    <col min="5" max="5" width="10.7109375" customWidth="1"/>
    <col min="6" max="6" width="11.5703125" customWidth="1"/>
    <col min="7" max="7" width="12" customWidth="1"/>
    <col min="8" max="8" width="13.5703125" customWidth="1"/>
    <col min="9" max="9" width="11.28515625" customWidth="1"/>
    <col min="10" max="10" width="9.85546875" customWidth="1"/>
    <col min="11" max="11" width="12.85546875" customWidth="1"/>
    <col min="12" max="12" width="9.7109375" customWidth="1"/>
  </cols>
  <sheetData>
    <row r="2" spans="3:15" x14ac:dyDescent="0.25">
      <c r="C2" s="3"/>
      <c r="D2" s="138" t="s">
        <v>3</v>
      </c>
      <c r="E2" s="138"/>
      <c r="F2" s="138"/>
      <c r="G2" s="138" t="s">
        <v>2</v>
      </c>
      <c r="H2" s="138"/>
      <c r="I2" s="138"/>
      <c r="J2" s="138" t="s">
        <v>7</v>
      </c>
      <c r="K2" s="138"/>
      <c r="L2" s="138"/>
      <c r="M2" s="2"/>
    </row>
    <row r="3" spans="3:15" ht="45" x14ac:dyDescent="0.25">
      <c r="C3" s="3"/>
      <c r="D3" s="4" t="s">
        <v>30</v>
      </c>
      <c r="E3" s="4" t="s">
        <v>31</v>
      </c>
      <c r="F3" s="4" t="s">
        <v>32</v>
      </c>
      <c r="G3" s="4" t="s">
        <v>30</v>
      </c>
      <c r="H3" s="4" t="s">
        <v>31</v>
      </c>
      <c r="I3" s="4" t="s">
        <v>32</v>
      </c>
      <c r="J3" s="4" t="s">
        <v>30</v>
      </c>
      <c r="K3" s="4" t="s">
        <v>31</v>
      </c>
      <c r="L3" s="4" t="s">
        <v>32</v>
      </c>
      <c r="M3" s="2"/>
      <c r="N3" s="2"/>
      <c r="O3" s="2"/>
    </row>
    <row r="4" spans="3:15" x14ac:dyDescent="0.25">
      <c r="C4" s="3" t="s">
        <v>29</v>
      </c>
      <c r="D4" s="3">
        <v>364000</v>
      </c>
      <c r="E4" s="3">
        <v>370000</v>
      </c>
      <c r="F4" s="3">
        <v>6000</v>
      </c>
      <c r="G4" s="3">
        <v>364000</v>
      </c>
      <c r="H4" s="3">
        <v>370000</v>
      </c>
      <c r="I4" s="3">
        <v>6000</v>
      </c>
      <c r="J4" s="3">
        <v>364000</v>
      </c>
      <c r="K4" s="3">
        <v>370000</v>
      </c>
      <c r="L4" s="3">
        <v>6000</v>
      </c>
      <c r="M4" s="2"/>
      <c r="N4" s="2"/>
      <c r="O4" s="2"/>
    </row>
    <row r="5" spans="3:15" x14ac:dyDescent="0.25">
      <c r="C5" s="3" t="s">
        <v>33</v>
      </c>
      <c r="D5" s="3">
        <v>80703</v>
      </c>
      <c r="E5" s="3">
        <v>49485.4</v>
      </c>
      <c r="F5" s="3">
        <f>E5-D5</f>
        <v>-31217.599999999999</v>
      </c>
      <c r="G5" s="3">
        <v>71918</v>
      </c>
      <c r="H5" s="3">
        <v>43886.400000000001</v>
      </c>
      <c r="I5" s="3">
        <f>H5-G5</f>
        <v>-28031.599999999999</v>
      </c>
      <c r="J5" s="3">
        <v>54347</v>
      </c>
      <c r="K5" s="3">
        <v>0</v>
      </c>
      <c r="L5" s="3">
        <f>K5-J5</f>
        <v>-54347</v>
      </c>
      <c r="M5" s="2"/>
      <c r="N5" s="2"/>
      <c r="O5" s="2"/>
    </row>
    <row r="6" spans="3:15" x14ac:dyDescent="0.25">
      <c r="C6" s="3" t="s">
        <v>34</v>
      </c>
      <c r="D6" s="3">
        <v>1214541.1000000001</v>
      </c>
      <c r="E6" s="3">
        <v>1575717.9</v>
      </c>
      <c r="F6" s="3">
        <f>E6-D6</f>
        <v>361176.79999999981</v>
      </c>
      <c r="G6" s="3">
        <v>1696332.1</v>
      </c>
      <c r="H6" s="3">
        <v>1702607.5</v>
      </c>
      <c r="I6" s="3">
        <f>H6-G6</f>
        <v>6275.3999999999069</v>
      </c>
      <c r="J6" s="3">
        <v>1870866.9</v>
      </c>
      <c r="K6" s="3">
        <v>1877142.3</v>
      </c>
      <c r="L6" s="3">
        <f>K6-J6</f>
        <v>6275.4000000001397</v>
      </c>
      <c r="M6" s="2"/>
      <c r="N6" s="2"/>
      <c r="O6" s="2"/>
    </row>
    <row r="7" spans="3:15" x14ac:dyDescent="0.25">
      <c r="C7" s="3" t="s">
        <v>35</v>
      </c>
      <c r="D7" s="3"/>
      <c r="E7" s="3"/>
      <c r="F7" s="3"/>
      <c r="G7" s="3"/>
      <c r="H7" s="3"/>
      <c r="I7" s="3"/>
      <c r="J7" s="3"/>
      <c r="K7" s="3"/>
      <c r="L7" s="3"/>
      <c r="M7" s="2"/>
      <c r="N7" s="2"/>
      <c r="O7" s="2"/>
    </row>
    <row r="8" spans="3:15" x14ac:dyDescent="0.25">
      <c r="C8" s="3" t="s">
        <v>36</v>
      </c>
      <c r="D8" s="3">
        <v>273000</v>
      </c>
      <c r="E8" s="3">
        <v>273000</v>
      </c>
      <c r="F8" s="3">
        <v>0</v>
      </c>
      <c r="G8" s="3">
        <v>286500</v>
      </c>
      <c r="H8" s="3">
        <v>286500</v>
      </c>
      <c r="I8" s="3">
        <v>0</v>
      </c>
      <c r="J8" s="3">
        <v>286500</v>
      </c>
      <c r="K8" s="3">
        <v>286500</v>
      </c>
      <c r="L8" s="3">
        <v>0</v>
      </c>
      <c r="M8" s="2"/>
      <c r="N8" s="2"/>
      <c r="O8" s="2"/>
    </row>
    <row r="9" spans="3:15" x14ac:dyDescent="0.25">
      <c r="C9" s="3" t="s">
        <v>37</v>
      </c>
      <c r="D9" s="3">
        <v>73000</v>
      </c>
      <c r="E9" s="3">
        <v>73000</v>
      </c>
      <c r="F9" s="3">
        <v>0</v>
      </c>
      <c r="G9" s="3">
        <v>74319.7</v>
      </c>
      <c r="H9" s="3">
        <v>74319.7</v>
      </c>
      <c r="I9" s="3">
        <v>0</v>
      </c>
      <c r="J9" s="3">
        <v>74319.7</v>
      </c>
      <c r="K9" s="3">
        <v>74319.7</v>
      </c>
      <c r="L9" s="3">
        <v>0</v>
      </c>
      <c r="M9" s="2"/>
      <c r="N9" s="2"/>
      <c r="O9" s="2"/>
    </row>
    <row r="10" spans="3:15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  <c r="N10" s="2"/>
      <c r="O10" s="2"/>
    </row>
    <row r="11" spans="3:15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2"/>
    </row>
    <row r="12" spans="3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2"/>
    </row>
    <row r="13" spans="3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</row>
    <row r="14" spans="3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</row>
    <row r="15" spans="3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</row>
    <row r="16" spans="3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</row>
    <row r="17" spans="3:15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</row>
    <row r="18" spans="3:15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</row>
    <row r="24" spans="3:15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</row>
    <row r="25" spans="3:1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</row>
    <row r="26" spans="3:1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</row>
    <row r="27" spans="3:1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</row>
    <row r="28" spans="3:15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</row>
    <row r="29" spans="3:15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</row>
    <row r="30" spans="3:1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3:1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3:15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</sheetData>
  <mergeCells count="3">
    <mergeCell ref="D2:F2"/>
    <mergeCell ref="G2:I2"/>
    <mergeCell ref="J2:L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selection activeCell="M59" sqref="M59:M61"/>
    </sheetView>
  </sheetViews>
  <sheetFormatPr defaultRowHeight="15" x14ac:dyDescent="0.25"/>
  <cols>
    <col min="3" max="3" width="42.5703125" customWidth="1"/>
  </cols>
  <sheetData>
    <row r="1" spans="1:13" ht="32.25" customHeight="1" thickBot="1" x14ac:dyDescent="0.3">
      <c r="A1" s="145" t="s">
        <v>61</v>
      </c>
      <c r="B1" s="145" t="s">
        <v>62</v>
      </c>
      <c r="C1" s="148" t="s">
        <v>63</v>
      </c>
      <c r="D1" s="148" t="s">
        <v>64</v>
      </c>
      <c r="E1" s="7"/>
      <c r="F1" s="139" t="s">
        <v>65</v>
      </c>
      <c r="G1" s="140"/>
      <c r="H1" s="140"/>
      <c r="I1" s="140"/>
      <c r="J1" s="140"/>
      <c r="K1" s="140"/>
      <c r="L1" s="141"/>
      <c r="M1" s="148" t="s">
        <v>66</v>
      </c>
    </row>
    <row r="2" spans="1:13" ht="15.75" thickBot="1" x14ac:dyDescent="0.3">
      <c r="A2" s="146"/>
      <c r="B2" s="146"/>
      <c r="C2" s="149"/>
      <c r="D2" s="149"/>
      <c r="E2" s="148" t="s">
        <v>4</v>
      </c>
      <c r="F2" s="139" t="s">
        <v>67</v>
      </c>
      <c r="G2" s="140"/>
      <c r="H2" s="140"/>
      <c r="I2" s="140"/>
      <c r="J2" s="140"/>
      <c r="K2" s="140"/>
      <c r="L2" s="141"/>
      <c r="M2" s="149"/>
    </row>
    <row r="3" spans="1:13" ht="15.75" thickBot="1" x14ac:dyDescent="0.3">
      <c r="A3" s="147"/>
      <c r="B3" s="147"/>
      <c r="C3" s="150"/>
      <c r="D3" s="150"/>
      <c r="E3" s="150"/>
      <c r="F3" s="8" t="s">
        <v>3</v>
      </c>
      <c r="G3" s="8" t="s">
        <v>68</v>
      </c>
      <c r="H3" s="8" t="s">
        <v>69</v>
      </c>
      <c r="I3" s="8" t="s">
        <v>70</v>
      </c>
      <c r="J3" s="8" t="s">
        <v>9</v>
      </c>
      <c r="K3" s="8" t="s">
        <v>10</v>
      </c>
      <c r="L3" s="8" t="s">
        <v>11</v>
      </c>
      <c r="M3" s="149"/>
    </row>
    <row r="4" spans="1:13" ht="15.75" thickBot="1" x14ac:dyDescent="0.3">
      <c r="A4" s="9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/>
      <c r="K4" s="8"/>
      <c r="L4" s="8">
        <v>10</v>
      </c>
      <c r="M4" s="150"/>
    </row>
    <row r="5" spans="1:13" ht="15.75" thickBot="1" x14ac:dyDescent="0.3">
      <c r="A5" s="139" t="s">
        <v>71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ht="15.75" thickBot="1" x14ac:dyDescent="0.3">
      <c r="A6" s="142" t="s">
        <v>72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ht="153.75" thickBot="1" x14ac:dyDescent="0.3">
      <c r="A7" s="9" t="s">
        <v>73</v>
      </c>
      <c r="B7" s="8" t="s">
        <v>74</v>
      </c>
      <c r="C7" s="8" t="s">
        <v>287</v>
      </c>
      <c r="D7" s="8" t="s">
        <v>75</v>
      </c>
      <c r="E7" s="8" t="s">
        <v>76</v>
      </c>
      <c r="F7" s="8" t="s">
        <v>76</v>
      </c>
      <c r="G7" s="8" t="s">
        <v>76</v>
      </c>
      <c r="H7" s="8" t="s">
        <v>76</v>
      </c>
      <c r="I7" s="8" t="s">
        <v>76</v>
      </c>
      <c r="J7" s="8"/>
      <c r="K7" s="8"/>
      <c r="L7" s="8" t="s">
        <v>76</v>
      </c>
      <c r="M7" s="8" t="s">
        <v>77</v>
      </c>
    </row>
    <row r="8" spans="1:13" ht="217.5" thickBot="1" x14ac:dyDescent="0.3">
      <c r="A8" s="9" t="s">
        <v>78</v>
      </c>
      <c r="B8" s="8" t="s">
        <v>79</v>
      </c>
      <c r="C8" s="8" t="s">
        <v>287</v>
      </c>
      <c r="D8" s="8" t="s">
        <v>75</v>
      </c>
      <c r="E8" s="8" t="s">
        <v>76</v>
      </c>
      <c r="F8" s="8" t="s">
        <v>76</v>
      </c>
      <c r="G8" s="8" t="s">
        <v>76</v>
      </c>
      <c r="H8" s="8" t="s">
        <v>76</v>
      </c>
      <c r="I8" s="8" t="s">
        <v>76</v>
      </c>
      <c r="J8" s="8"/>
      <c r="K8" s="8"/>
      <c r="L8" s="8" t="s">
        <v>76</v>
      </c>
      <c r="M8" s="8" t="s">
        <v>80</v>
      </c>
    </row>
    <row r="9" spans="1:13" ht="249" thickBot="1" x14ac:dyDescent="0.3">
      <c r="A9" s="9" t="s">
        <v>81</v>
      </c>
      <c r="B9" s="8" t="s">
        <v>82</v>
      </c>
      <c r="C9" s="8" t="s">
        <v>286</v>
      </c>
      <c r="D9" s="8" t="s">
        <v>75</v>
      </c>
      <c r="E9" s="8" t="s">
        <v>76</v>
      </c>
      <c r="F9" s="8" t="s">
        <v>76</v>
      </c>
      <c r="G9" s="8" t="s">
        <v>76</v>
      </c>
      <c r="H9" s="8" t="s">
        <v>76</v>
      </c>
      <c r="I9" s="8" t="s">
        <v>76</v>
      </c>
      <c r="J9" s="8"/>
      <c r="K9" s="8"/>
      <c r="L9" s="8" t="s">
        <v>76</v>
      </c>
      <c r="M9" s="8" t="s">
        <v>83</v>
      </c>
    </row>
    <row r="10" spans="1:13" ht="409.6" thickBot="1" x14ac:dyDescent="0.3">
      <c r="A10" s="9" t="s">
        <v>84</v>
      </c>
      <c r="B10" s="8" t="s">
        <v>85</v>
      </c>
      <c r="C10" s="8" t="s">
        <v>151</v>
      </c>
      <c r="D10" s="8" t="s">
        <v>75</v>
      </c>
      <c r="E10" s="8" t="s">
        <v>76</v>
      </c>
      <c r="F10" s="8" t="s">
        <v>76</v>
      </c>
      <c r="G10" s="8" t="s">
        <v>76</v>
      </c>
      <c r="H10" s="8" t="s">
        <v>76</v>
      </c>
      <c r="I10" s="8" t="s">
        <v>76</v>
      </c>
      <c r="J10" s="8"/>
      <c r="K10" s="8"/>
      <c r="L10" s="8" t="s">
        <v>76</v>
      </c>
      <c r="M10" s="8" t="s">
        <v>86</v>
      </c>
    </row>
    <row r="11" spans="1:13" ht="409.6" thickBot="1" x14ac:dyDescent="0.3">
      <c r="A11" s="9" t="s">
        <v>87</v>
      </c>
      <c r="B11" s="8" t="s">
        <v>88</v>
      </c>
      <c r="C11" s="8" t="s">
        <v>151</v>
      </c>
      <c r="D11" s="8" t="s">
        <v>89</v>
      </c>
      <c r="E11" s="8" t="s">
        <v>76</v>
      </c>
      <c r="F11" s="8" t="s">
        <v>76</v>
      </c>
      <c r="G11" s="8" t="s">
        <v>76</v>
      </c>
      <c r="H11" s="8" t="s">
        <v>76</v>
      </c>
      <c r="I11" s="8" t="s">
        <v>76</v>
      </c>
      <c r="J11" s="8"/>
      <c r="K11" s="8"/>
      <c r="L11" s="8" t="s">
        <v>76</v>
      </c>
      <c r="M11" s="8" t="s">
        <v>86</v>
      </c>
    </row>
    <row r="12" spans="1:13" ht="409.6" thickBot="1" x14ac:dyDescent="0.3">
      <c r="A12" s="9" t="s">
        <v>90</v>
      </c>
      <c r="B12" s="8" t="s">
        <v>91</v>
      </c>
      <c r="C12" s="8" t="s">
        <v>149</v>
      </c>
      <c r="D12" s="8" t="s">
        <v>92</v>
      </c>
      <c r="E12" s="8" t="s">
        <v>76</v>
      </c>
      <c r="F12" s="8" t="s">
        <v>76</v>
      </c>
      <c r="G12" s="8" t="s">
        <v>76</v>
      </c>
      <c r="H12" s="8" t="s">
        <v>76</v>
      </c>
      <c r="I12" s="8" t="s">
        <v>76</v>
      </c>
      <c r="J12" s="8"/>
      <c r="K12" s="8"/>
      <c r="L12" s="8" t="s">
        <v>76</v>
      </c>
      <c r="M12" s="8" t="s">
        <v>93</v>
      </c>
    </row>
    <row r="13" spans="1:13" ht="204.75" thickBot="1" x14ac:dyDescent="0.3">
      <c r="A13" s="9" t="s">
        <v>94</v>
      </c>
      <c r="B13" s="8" t="s">
        <v>95</v>
      </c>
      <c r="C13" s="8" t="s">
        <v>149</v>
      </c>
      <c r="D13" s="8" t="s">
        <v>75</v>
      </c>
      <c r="E13" s="8" t="s">
        <v>76</v>
      </c>
      <c r="F13" s="8" t="s">
        <v>76</v>
      </c>
      <c r="G13" s="8" t="s">
        <v>76</v>
      </c>
      <c r="H13" s="8" t="s">
        <v>76</v>
      </c>
      <c r="I13" s="8" t="s">
        <v>76</v>
      </c>
      <c r="J13" s="8"/>
      <c r="K13" s="8"/>
      <c r="L13" s="8" t="s">
        <v>76</v>
      </c>
      <c r="M13" s="8" t="s">
        <v>96</v>
      </c>
    </row>
    <row r="14" spans="1:13" ht="26.25" thickBot="1" x14ac:dyDescent="0.3">
      <c r="A14" s="9"/>
      <c r="B14" s="8" t="s">
        <v>97</v>
      </c>
      <c r="C14" s="8"/>
      <c r="D14" s="8" t="s">
        <v>98</v>
      </c>
      <c r="E14" s="8" t="s">
        <v>76</v>
      </c>
      <c r="F14" s="8" t="s">
        <v>76</v>
      </c>
      <c r="G14" s="8" t="s">
        <v>76</v>
      </c>
      <c r="H14" s="8" t="s">
        <v>76</v>
      </c>
      <c r="I14" s="8" t="s">
        <v>76</v>
      </c>
      <c r="J14" s="8"/>
      <c r="K14" s="8"/>
      <c r="L14" s="8" t="s">
        <v>76</v>
      </c>
      <c r="M14" s="8"/>
    </row>
    <row r="15" spans="1:13" ht="15.75" thickBot="1" x14ac:dyDescent="0.3">
      <c r="A15" s="142" t="s">
        <v>99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4"/>
    </row>
    <row r="16" spans="1:13" ht="396" thickBot="1" x14ac:dyDescent="0.3">
      <c r="A16" s="9" t="s">
        <v>100</v>
      </c>
      <c r="B16" s="8" t="s">
        <v>101</v>
      </c>
      <c r="C16" s="8" t="s">
        <v>287</v>
      </c>
      <c r="D16" s="8" t="s">
        <v>75</v>
      </c>
      <c r="E16" s="8" t="s">
        <v>76</v>
      </c>
      <c r="F16" s="8" t="s">
        <v>76</v>
      </c>
      <c r="G16" s="8" t="s">
        <v>76</v>
      </c>
      <c r="H16" s="8" t="s">
        <v>76</v>
      </c>
      <c r="I16" s="8" t="s">
        <v>76</v>
      </c>
      <c r="J16" s="8"/>
      <c r="K16" s="8"/>
      <c r="L16" s="8" t="s">
        <v>76</v>
      </c>
      <c r="M16" s="8" t="s">
        <v>102</v>
      </c>
    </row>
    <row r="17" spans="1:13" ht="217.5" thickBot="1" x14ac:dyDescent="0.3">
      <c r="A17" s="9" t="s">
        <v>103</v>
      </c>
      <c r="B17" s="8" t="s">
        <v>104</v>
      </c>
      <c r="C17" s="8" t="s">
        <v>287</v>
      </c>
      <c r="D17" s="8" t="s">
        <v>105</v>
      </c>
      <c r="E17" s="8" t="s">
        <v>76</v>
      </c>
      <c r="F17" s="8" t="s">
        <v>76</v>
      </c>
      <c r="G17" s="8" t="s">
        <v>76</v>
      </c>
      <c r="H17" s="8" t="s">
        <v>76</v>
      </c>
      <c r="I17" s="8" t="s">
        <v>76</v>
      </c>
      <c r="J17" s="8"/>
      <c r="K17" s="8"/>
      <c r="L17" s="8" t="s">
        <v>76</v>
      </c>
      <c r="M17" s="8" t="s">
        <v>106</v>
      </c>
    </row>
    <row r="18" spans="1:13" ht="230.25" thickBot="1" x14ac:dyDescent="0.3">
      <c r="A18" s="9" t="s">
        <v>107</v>
      </c>
      <c r="B18" s="8" t="s">
        <v>108</v>
      </c>
      <c r="C18" s="8" t="s">
        <v>286</v>
      </c>
      <c r="D18" s="8" t="s">
        <v>75</v>
      </c>
      <c r="E18" s="8" t="s">
        <v>76</v>
      </c>
      <c r="F18" s="8" t="s">
        <v>76</v>
      </c>
      <c r="G18" s="8" t="s">
        <v>76</v>
      </c>
      <c r="H18" s="8" t="s">
        <v>76</v>
      </c>
      <c r="I18" s="8" t="s">
        <v>76</v>
      </c>
      <c r="J18" s="8"/>
      <c r="K18" s="8"/>
      <c r="L18" s="8" t="s">
        <v>76</v>
      </c>
      <c r="M18" s="8" t="s">
        <v>109</v>
      </c>
    </row>
    <row r="19" spans="1:13" ht="409.6" thickBot="1" x14ac:dyDescent="0.3">
      <c r="A19" s="9" t="s">
        <v>110</v>
      </c>
      <c r="B19" s="8" t="s">
        <v>111</v>
      </c>
      <c r="C19" s="8" t="s">
        <v>286</v>
      </c>
      <c r="D19" s="8" t="s">
        <v>89</v>
      </c>
      <c r="E19" s="8" t="s">
        <v>76</v>
      </c>
      <c r="F19" s="8" t="s">
        <v>76</v>
      </c>
      <c r="G19" s="8" t="s">
        <v>76</v>
      </c>
      <c r="H19" s="8" t="s">
        <v>76</v>
      </c>
      <c r="I19" s="8" t="s">
        <v>76</v>
      </c>
      <c r="J19" s="8"/>
      <c r="K19" s="8"/>
      <c r="L19" s="8" t="s">
        <v>76</v>
      </c>
      <c r="M19" s="8" t="s">
        <v>112</v>
      </c>
    </row>
    <row r="20" spans="1:13" ht="409.6" thickBot="1" x14ac:dyDescent="0.3">
      <c r="A20" s="9" t="s">
        <v>113</v>
      </c>
      <c r="B20" s="8" t="s">
        <v>114</v>
      </c>
      <c r="C20" s="8" t="s">
        <v>286</v>
      </c>
      <c r="D20" s="8" t="s">
        <v>75</v>
      </c>
      <c r="E20" s="8" t="s">
        <v>76</v>
      </c>
      <c r="F20" s="8" t="s">
        <v>76</v>
      </c>
      <c r="G20" s="8" t="s">
        <v>76</v>
      </c>
      <c r="H20" s="8" t="s">
        <v>76</v>
      </c>
      <c r="I20" s="8" t="s">
        <v>76</v>
      </c>
      <c r="J20" s="8"/>
      <c r="K20" s="8"/>
      <c r="L20" s="8" t="s">
        <v>76</v>
      </c>
      <c r="M20" s="8" t="s">
        <v>115</v>
      </c>
    </row>
    <row r="21" spans="1:13" ht="192" thickBot="1" x14ac:dyDescent="0.3">
      <c r="A21" s="9" t="s">
        <v>116</v>
      </c>
      <c r="B21" s="8" t="s">
        <v>117</v>
      </c>
      <c r="C21" s="8" t="s">
        <v>149</v>
      </c>
      <c r="D21" s="8" t="s">
        <v>118</v>
      </c>
      <c r="E21" s="8">
        <v>14000</v>
      </c>
      <c r="F21" s="8">
        <v>2000</v>
      </c>
      <c r="G21" s="8">
        <v>2000</v>
      </c>
      <c r="H21" s="8">
        <v>2000</v>
      </c>
      <c r="I21" s="8">
        <v>2000</v>
      </c>
      <c r="J21" s="8">
        <v>2000</v>
      </c>
      <c r="K21" s="8">
        <v>2000</v>
      </c>
      <c r="L21" s="8">
        <v>2000</v>
      </c>
      <c r="M21" s="8" t="s">
        <v>119</v>
      </c>
    </row>
    <row r="22" spans="1:13" ht="204.75" thickBot="1" x14ac:dyDescent="0.3">
      <c r="A22" s="9" t="s">
        <v>120</v>
      </c>
      <c r="B22" s="8" t="s">
        <v>121</v>
      </c>
      <c r="C22" s="8" t="s">
        <v>150</v>
      </c>
      <c r="D22" s="8" t="s">
        <v>118</v>
      </c>
      <c r="E22" s="8">
        <v>7000</v>
      </c>
      <c r="F22" s="8">
        <v>1000</v>
      </c>
      <c r="G22" s="8">
        <v>1000</v>
      </c>
      <c r="H22" s="8">
        <v>1000</v>
      </c>
      <c r="I22" s="8">
        <v>1000</v>
      </c>
      <c r="J22" s="8">
        <v>1000</v>
      </c>
      <c r="K22" s="8">
        <v>1000</v>
      </c>
      <c r="L22" s="8">
        <v>1000</v>
      </c>
      <c r="M22" s="8" t="s">
        <v>122</v>
      </c>
    </row>
    <row r="23" spans="1:13" ht="77.25" thickBot="1" x14ac:dyDescent="0.3">
      <c r="A23" s="9" t="s">
        <v>123</v>
      </c>
      <c r="B23" s="8" t="s">
        <v>124</v>
      </c>
      <c r="C23" s="8" t="s">
        <v>149</v>
      </c>
      <c r="D23" s="8" t="s">
        <v>75</v>
      </c>
      <c r="E23" s="8" t="s">
        <v>76</v>
      </c>
      <c r="F23" s="8" t="s">
        <v>76</v>
      </c>
      <c r="G23" s="8" t="s">
        <v>76</v>
      </c>
      <c r="H23" s="8" t="s">
        <v>76</v>
      </c>
      <c r="I23" s="8" t="s">
        <v>76</v>
      </c>
      <c r="J23" s="8"/>
      <c r="K23" s="8"/>
      <c r="L23" s="8" t="s">
        <v>76</v>
      </c>
      <c r="M23" s="8" t="s">
        <v>125</v>
      </c>
    </row>
    <row r="24" spans="1:13" ht="179.25" thickBot="1" x14ac:dyDescent="0.3">
      <c r="A24" s="9" t="s">
        <v>126</v>
      </c>
      <c r="B24" s="8" t="s">
        <v>127</v>
      </c>
      <c r="C24" s="8" t="s">
        <v>149</v>
      </c>
      <c r="D24" s="8" t="s">
        <v>118</v>
      </c>
      <c r="E24" s="8">
        <v>10500</v>
      </c>
      <c r="F24" s="8">
        <v>1500</v>
      </c>
      <c r="G24" s="8">
        <v>1500</v>
      </c>
      <c r="H24" s="8">
        <v>1500</v>
      </c>
      <c r="I24" s="8">
        <v>1500</v>
      </c>
      <c r="J24" s="8">
        <v>1500</v>
      </c>
      <c r="K24" s="8">
        <v>1500</v>
      </c>
      <c r="L24" s="8">
        <v>1500</v>
      </c>
      <c r="M24" s="8" t="s">
        <v>128</v>
      </c>
    </row>
    <row r="25" spans="1:13" ht="409.6" thickBot="1" x14ac:dyDescent="0.3">
      <c r="A25" s="9" t="s">
        <v>129</v>
      </c>
      <c r="B25" s="8" t="s">
        <v>130</v>
      </c>
      <c r="C25" s="8" t="s">
        <v>149</v>
      </c>
      <c r="D25" s="8" t="s">
        <v>118</v>
      </c>
      <c r="E25" s="8">
        <v>3500</v>
      </c>
      <c r="F25" s="8">
        <v>500</v>
      </c>
      <c r="G25" s="8">
        <v>500</v>
      </c>
      <c r="H25" s="8">
        <v>500</v>
      </c>
      <c r="I25" s="8">
        <v>500</v>
      </c>
      <c r="J25" s="8">
        <v>500</v>
      </c>
      <c r="K25" s="8">
        <v>500</v>
      </c>
      <c r="L25" s="8">
        <v>500</v>
      </c>
      <c r="M25" s="8" t="s">
        <v>131</v>
      </c>
    </row>
    <row r="26" spans="1:13" ht="166.5" thickBot="1" x14ac:dyDescent="0.3">
      <c r="A26" s="9" t="s">
        <v>132</v>
      </c>
      <c r="B26" s="8" t="s">
        <v>133</v>
      </c>
      <c r="C26" s="8" t="s">
        <v>149</v>
      </c>
      <c r="D26" s="8" t="s">
        <v>134</v>
      </c>
      <c r="E26" s="8">
        <v>3500</v>
      </c>
      <c r="F26" s="8">
        <v>500</v>
      </c>
      <c r="G26" s="8">
        <v>500</v>
      </c>
      <c r="H26" s="8">
        <v>500</v>
      </c>
      <c r="I26" s="8">
        <v>500</v>
      </c>
      <c r="J26" s="8">
        <v>500</v>
      </c>
      <c r="K26" s="8">
        <v>500</v>
      </c>
      <c r="L26" s="8">
        <v>500</v>
      </c>
      <c r="M26" s="8" t="s">
        <v>135</v>
      </c>
    </row>
    <row r="27" spans="1:13" ht="409.6" thickBot="1" x14ac:dyDescent="0.3">
      <c r="A27" s="9" t="s">
        <v>136</v>
      </c>
      <c r="B27" s="8" t="s">
        <v>137</v>
      </c>
      <c r="C27" s="8" t="s">
        <v>149</v>
      </c>
      <c r="D27" s="8" t="s">
        <v>138</v>
      </c>
      <c r="E27" s="8" t="s">
        <v>76</v>
      </c>
      <c r="F27" s="8" t="s">
        <v>76</v>
      </c>
      <c r="G27" s="8" t="s">
        <v>76</v>
      </c>
      <c r="H27" s="8" t="s">
        <v>76</v>
      </c>
      <c r="I27" s="8" t="s">
        <v>76</v>
      </c>
      <c r="J27" s="8"/>
      <c r="K27" s="8"/>
      <c r="L27" s="8" t="s">
        <v>76</v>
      </c>
      <c r="M27" s="8" t="s">
        <v>139</v>
      </c>
    </row>
    <row r="28" spans="1:13" ht="294" thickBot="1" x14ac:dyDescent="0.3">
      <c r="A28" s="9" t="s">
        <v>140</v>
      </c>
      <c r="B28" s="8" t="s">
        <v>141</v>
      </c>
      <c r="C28" s="8" t="s">
        <v>149</v>
      </c>
      <c r="D28" s="8" t="s">
        <v>134</v>
      </c>
      <c r="E28" s="8">
        <v>21000</v>
      </c>
      <c r="F28" s="8">
        <v>3000</v>
      </c>
      <c r="G28" s="8">
        <v>3000</v>
      </c>
      <c r="H28" s="8">
        <v>3000</v>
      </c>
      <c r="I28" s="8">
        <v>3000</v>
      </c>
      <c r="J28" s="8">
        <v>3000</v>
      </c>
      <c r="K28" s="8">
        <v>3000</v>
      </c>
      <c r="L28" s="8">
        <v>3000</v>
      </c>
      <c r="M28" s="8" t="s">
        <v>142</v>
      </c>
    </row>
    <row r="29" spans="1:13" ht="408.75" thickBot="1" x14ac:dyDescent="0.3">
      <c r="A29" s="9" t="s">
        <v>143</v>
      </c>
      <c r="B29" s="8" t="s">
        <v>144</v>
      </c>
      <c r="C29" s="8" t="s">
        <v>149</v>
      </c>
      <c r="D29" s="8" t="s">
        <v>145</v>
      </c>
      <c r="E29" s="8">
        <v>185500</v>
      </c>
      <c r="F29" s="8">
        <v>22500</v>
      </c>
      <c r="G29" s="8">
        <v>13000</v>
      </c>
      <c r="H29" s="8">
        <v>30000</v>
      </c>
      <c r="I29" s="8">
        <v>30000</v>
      </c>
      <c r="J29" s="8">
        <v>30000</v>
      </c>
      <c r="K29" s="8">
        <v>30000</v>
      </c>
      <c r="L29" s="8">
        <v>30000</v>
      </c>
      <c r="M29" s="8" t="s">
        <v>146</v>
      </c>
    </row>
    <row r="30" spans="1:13" ht="15.75" thickBot="1" x14ac:dyDescent="0.3">
      <c r="A30" s="145" t="s">
        <v>147</v>
      </c>
      <c r="B30" s="145" t="s">
        <v>152</v>
      </c>
      <c r="C30" s="145" t="s">
        <v>147</v>
      </c>
      <c r="D30" s="8" t="s">
        <v>148</v>
      </c>
      <c r="E30" s="8">
        <v>245000</v>
      </c>
      <c r="F30" s="8">
        <v>31000</v>
      </c>
      <c r="G30" s="8">
        <v>21500</v>
      </c>
      <c r="H30" s="8">
        <v>38500</v>
      </c>
      <c r="I30" s="8">
        <v>38500</v>
      </c>
      <c r="J30" s="8">
        <v>38500</v>
      </c>
      <c r="K30" s="8">
        <v>38500</v>
      </c>
      <c r="L30" s="8">
        <v>38500</v>
      </c>
      <c r="M30" s="145"/>
    </row>
    <row r="31" spans="1:13" ht="51.75" thickBot="1" x14ac:dyDescent="0.3">
      <c r="A31" s="146"/>
      <c r="B31" s="146"/>
      <c r="C31" s="146"/>
      <c r="D31" s="8" t="s">
        <v>134</v>
      </c>
      <c r="E31" s="8">
        <v>59500</v>
      </c>
      <c r="F31" s="8">
        <v>8500</v>
      </c>
      <c r="G31" s="8">
        <v>8500</v>
      </c>
      <c r="H31" s="8">
        <v>8500</v>
      </c>
      <c r="I31" s="8">
        <v>8500</v>
      </c>
      <c r="J31" s="8">
        <v>8500</v>
      </c>
      <c r="K31" s="8">
        <v>8500</v>
      </c>
      <c r="L31" s="8">
        <v>8500</v>
      </c>
      <c r="M31" s="146"/>
    </row>
    <row r="32" spans="1:13" ht="39" thickBot="1" x14ac:dyDescent="0.3">
      <c r="A32" s="147"/>
      <c r="B32" s="147"/>
      <c r="C32" s="147"/>
      <c r="D32" s="8" t="s">
        <v>145</v>
      </c>
      <c r="E32" s="8">
        <v>185500</v>
      </c>
      <c r="F32" s="8">
        <v>22500</v>
      </c>
      <c r="G32" s="8">
        <v>13000</v>
      </c>
      <c r="H32" s="8">
        <v>30000</v>
      </c>
      <c r="I32" s="8">
        <v>30000</v>
      </c>
      <c r="J32" s="8">
        <v>30000</v>
      </c>
      <c r="K32" s="8">
        <v>30000</v>
      </c>
      <c r="L32" s="8">
        <v>30000</v>
      </c>
      <c r="M32" s="147"/>
    </row>
    <row r="33" spans="1:13" ht="15.75" thickBot="1" x14ac:dyDescent="0.3">
      <c r="A33" s="142" t="s">
        <v>153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4"/>
    </row>
    <row r="34" spans="1:13" ht="23.25" customHeight="1" thickBot="1" x14ac:dyDescent="0.3">
      <c r="A34" s="145" t="s">
        <v>154</v>
      </c>
      <c r="B34" s="145" t="s">
        <v>155</v>
      </c>
      <c r="C34" s="145" t="s">
        <v>149</v>
      </c>
      <c r="D34" s="8" t="s">
        <v>148</v>
      </c>
      <c r="E34" s="8">
        <v>1175020</v>
      </c>
      <c r="F34" s="8">
        <v>167860</v>
      </c>
      <c r="G34" s="8">
        <v>167860</v>
      </c>
      <c r="H34" s="8">
        <v>167860</v>
      </c>
      <c r="I34" s="8">
        <v>167860</v>
      </c>
      <c r="J34" s="8">
        <v>167860</v>
      </c>
      <c r="K34" s="8">
        <v>167860</v>
      </c>
      <c r="L34" s="8">
        <v>167860</v>
      </c>
      <c r="M34" s="145" t="s">
        <v>147</v>
      </c>
    </row>
    <row r="35" spans="1:13" ht="51.75" thickBot="1" x14ac:dyDescent="0.3">
      <c r="A35" s="146"/>
      <c r="B35" s="146"/>
      <c r="C35" s="146"/>
      <c r="D35" s="8" t="s">
        <v>134</v>
      </c>
      <c r="E35" s="8">
        <v>882000</v>
      </c>
      <c r="F35" s="8">
        <v>126000</v>
      </c>
      <c r="G35" s="8">
        <v>126000</v>
      </c>
      <c r="H35" s="8">
        <v>126000</v>
      </c>
      <c r="I35" s="8">
        <v>126000</v>
      </c>
      <c r="J35" s="8">
        <v>126000</v>
      </c>
      <c r="K35" s="8">
        <v>126000</v>
      </c>
      <c r="L35" s="8">
        <v>126000</v>
      </c>
      <c r="M35" s="146"/>
    </row>
    <row r="36" spans="1:13" ht="39" thickBot="1" x14ac:dyDescent="0.3">
      <c r="A36" s="146"/>
      <c r="B36" s="146"/>
      <c r="C36" s="146"/>
      <c r="D36" s="8" t="s">
        <v>156</v>
      </c>
      <c r="E36" s="8">
        <v>116620</v>
      </c>
      <c r="F36" s="8">
        <v>16660</v>
      </c>
      <c r="G36" s="8">
        <v>16660</v>
      </c>
      <c r="H36" s="8">
        <v>16660</v>
      </c>
      <c r="I36" s="8">
        <v>16660</v>
      </c>
      <c r="J36" s="8">
        <v>16660</v>
      </c>
      <c r="K36" s="8">
        <v>16660</v>
      </c>
      <c r="L36" s="8">
        <v>16660</v>
      </c>
      <c r="M36" s="146"/>
    </row>
    <row r="37" spans="1:13" ht="39" thickBot="1" x14ac:dyDescent="0.3">
      <c r="A37" s="147"/>
      <c r="B37" s="147"/>
      <c r="C37" s="147"/>
      <c r="D37" s="8" t="s">
        <v>157</v>
      </c>
      <c r="E37" s="8">
        <v>176400</v>
      </c>
      <c r="F37" s="8">
        <v>25200</v>
      </c>
      <c r="G37" s="8">
        <v>25200</v>
      </c>
      <c r="H37" s="8">
        <v>25200</v>
      </c>
      <c r="I37" s="8">
        <v>25200</v>
      </c>
      <c r="J37" s="8">
        <v>25200</v>
      </c>
      <c r="K37" s="8">
        <v>25200</v>
      </c>
      <c r="L37" s="8">
        <v>25200</v>
      </c>
      <c r="M37" s="147"/>
    </row>
    <row r="38" spans="1:13" ht="126" customHeight="1" thickBot="1" x14ac:dyDescent="0.3">
      <c r="A38" s="145" t="s">
        <v>158</v>
      </c>
      <c r="B38" s="145" t="s">
        <v>159</v>
      </c>
      <c r="C38" s="145" t="s">
        <v>149</v>
      </c>
      <c r="D38" s="8" t="s">
        <v>148</v>
      </c>
      <c r="E38" s="8">
        <v>37520</v>
      </c>
      <c r="F38" s="8">
        <v>5360</v>
      </c>
      <c r="G38" s="8">
        <v>5360</v>
      </c>
      <c r="H38" s="8">
        <v>5360</v>
      </c>
      <c r="I38" s="8">
        <v>5360</v>
      </c>
      <c r="J38" s="8">
        <v>5360</v>
      </c>
      <c r="K38" s="8">
        <v>5360</v>
      </c>
      <c r="L38" s="8">
        <v>5360</v>
      </c>
      <c r="M38" s="145" t="s">
        <v>160</v>
      </c>
    </row>
    <row r="39" spans="1:13" ht="51.75" thickBot="1" x14ac:dyDescent="0.3">
      <c r="A39" s="146"/>
      <c r="B39" s="146"/>
      <c r="C39" s="146"/>
      <c r="D39" s="8" t="s">
        <v>161</v>
      </c>
      <c r="E39" s="8">
        <v>30520</v>
      </c>
      <c r="F39" s="8">
        <v>4360</v>
      </c>
      <c r="G39" s="8">
        <v>4360</v>
      </c>
      <c r="H39" s="8">
        <v>4360</v>
      </c>
      <c r="I39" s="8">
        <v>4360</v>
      </c>
      <c r="J39" s="8">
        <v>4360</v>
      </c>
      <c r="K39" s="8">
        <v>4360</v>
      </c>
      <c r="L39" s="8">
        <v>4360</v>
      </c>
      <c r="M39" s="146"/>
    </row>
    <row r="40" spans="1:13" ht="39" thickBot="1" x14ac:dyDescent="0.3">
      <c r="A40" s="147"/>
      <c r="B40" s="147"/>
      <c r="C40" s="147"/>
      <c r="D40" s="8" t="s">
        <v>156</v>
      </c>
      <c r="E40" s="8">
        <v>7000</v>
      </c>
      <c r="F40" s="8">
        <v>1000</v>
      </c>
      <c r="G40" s="8">
        <v>1000</v>
      </c>
      <c r="H40" s="8">
        <v>1000</v>
      </c>
      <c r="I40" s="8">
        <v>1000</v>
      </c>
      <c r="J40" s="8">
        <v>1000</v>
      </c>
      <c r="K40" s="8">
        <v>1000</v>
      </c>
      <c r="L40" s="8">
        <v>1000</v>
      </c>
      <c r="M40" s="147"/>
    </row>
    <row r="41" spans="1:13" ht="240.75" customHeight="1" thickBot="1" x14ac:dyDescent="0.3">
      <c r="A41" s="145" t="s">
        <v>162</v>
      </c>
      <c r="B41" s="145" t="s">
        <v>163</v>
      </c>
      <c r="C41" s="145" t="s">
        <v>149</v>
      </c>
      <c r="D41" s="8" t="s">
        <v>148</v>
      </c>
      <c r="E41" s="8">
        <v>11200</v>
      </c>
      <c r="F41" s="8">
        <v>1600</v>
      </c>
      <c r="G41" s="8">
        <v>1600</v>
      </c>
      <c r="H41" s="8">
        <v>1600</v>
      </c>
      <c r="I41" s="8">
        <v>1600</v>
      </c>
      <c r="J41" s="8">
        <v>1600</v>
      </c>
      <c r="K41" s="8">
        <v>1600</v>
      </c>
      <c r="L41" s="8">
        <v>1600</v>
      </c>
      <c r="M41" s="145" t="s">
        <v>164</v>
      </c>
    </row>
    <row r="42" spans="1:13" ht="51.75" thickBot="1" x14ac:dyDescent="0.3">
      <c r="A42" s="146"/>
      <c r="B42" s="146"/>
      <c r="C42" s="146"/>
      <c r="D42" s="8" t="s">
        <v>161</v>
      </c>
      <c r="E42" s="8">
        <v>7000</v>
      </c>
      <c r="F42" s="8">
        <v>1000</v>
      </c>
      <c r="G42" s="8">
        <v>1000</v>
      </c>
      <c r="H42" s="8">
        <v>1000</v>
      </c>
      <c r="I42" s="8">
        <v>1000</v>
      </c>
      <c r="J42" s="8">
        <v>1000</v>
      </c>
      <c r="K42" s="8">
        <v>1000</v>
      </c>
      <c r="L42" s="8">
        <v>1000</v>
      </c>
      <c r="M42" s="146"/>
    </row>
    <row r="43" spans="1:13" ht="39" thickBot="1" x14ac:dyDescent="0.3">
      <c r="A43" s="147"/>
      <c r="B43" s="147"/>
      <c r="C43" s="147"/>
      <c r="D43" s="8" t="s">
        <v>156</v>
      </c>
      <c r="E43" s="8">
        <v>4200</v>
      </c>
      <c r="F43" s="8">
        <v>600</v>
      </c>
      <c r="G43" s="8">
        <v>600</v>
      </c>
      <c r="H43" s="8">
        <v>600</v>
      </c>
      <c r="I43" s="8">
        <v>600</v>
      </c>
      <c r="J43" s="8">
        <v>600</v>
      </c>
      <c r="K43" s="8">
        <v>600</v>
      </c>
      <c r="L43" s="8">
        <v>600</v>
      </c>
      <c r="M43" s="147"/>
    </row>
    <row r="44" spans="1:13" ht="36.75" customHeight="1" thickBot="1" x14ac:dyDescent="0.3">
      <c r="A44" s="145" t="s">
        <v>165</v>
      </c>
      <c r="B44" s="145" t="s">
        <v>166</v>
      </c>
      <c r="C44" s="145" t="s">
        <v>149</v>
      </c>
      <c r="D44" s="8" t="s">
        <v>148</v>
      </c>
      <c r="E44" s="8">
        <v>31640</v>
      </c>
      <c r="F44" s="8">
        <v>4520</v>
      </c>
      <c r="G44" s="8">
        <v>4520</v>
      </c>
      <c r="H44" s="8">
        <v>4520</v>
      </c>
      <c r="I44" s="8">
        <v>4520</v>
      </c>
      <c r="J44" s="8">
        <v>4520</v>
      </c>
      <c r="K44" s="8">
        <v>4520</v>
      </c>
      <c r="L44" s="8">
        <v>4520</v>
      </c>
      <c r="M44" s="145" t="s">
        <v>167</v>
      </c>
    </row>
    <row r="45" spans="1:13" ht="51.75" thickBot="1" x14ac:dyDescent="0.3">
      <c r="A45" s="146"/>
      <c r="B45" s="146"/>
      <c r="C45" s="146"/>
      <c r="D45" s="8" t="s">
        <v>161</v>
      </c>
      <c r="E45" s="8">
        <v>17640</v>
      </c>
      <c r="F45" s="8">
        <v>2520</v>
      </c>
      <c r="G45" s="8">
        <v>2520</v>
      </c>
      <c r="H45" s="8">
        <v>2520</v>
      </c>
      <c r="I45" s="8">
        <v>2520</v>
      </c>
      <c r="J45" s="8">
        <v>2520</v>
      </c>
      <c r="K45" s="8">
        <v>2520</v>
      </c>
      <c r="L45" s="8">
        <v>2520</v>
      </c>
      <c r="M45" s="146"/>
    </row>
    <row r="46" spans="1:13" ht="39" thickBot="1" x14ac:dyDescent="0.3">
      <c r="A46" s="147"/>
      <c r="B46" s="147"/>
      <c r="C46" s="147"/>
      <c r="D46" s="8" t="s">
        <v>156</v>
      </c>
      <c r="E46" s="8">
        <v>14000</v>
      </c>
      <c r="F46" s="8">
        <v>2000</v>
      </c>
      <c r="G46" s="8">
        <v>2000</v>
      </c>
      <c r="H46" s="8">
        <v>2000</v>
      </c>
      <c r="I46" s="8">
        <v>2000</v>
      </c>
      <c r="J46" s="8">
        <v>2000</v>
      </c>
      <c r="K46" s="8">
        <v>2000</v>
      </c>
      <c r="L46" s="8">
        <v>2000</v>
      </c>
      <c r="M46" s="147"/>
    </row>
    <row r="47" spans="1:13" ht="15.75" thickBot="1" x14ac:dyDescent="0.3">
      <c r="A47" s="145" t="s">
        <v>168</v>
      </c>
      <c r="B47" s="145" t="s">
        <v>169</v>
      </c>
      <c r="C47" s="145" t="s">
        <v>149</v>
      </c>
      <c r="D47" s="8" t="s">
        <v>148</v>
      </c>
      <c r="E47" s="8">
        <v>21000</v>
      </c>
      <c r="F47" s="8">
        <v>3000</v>
      </c>
      <c r="G47" s="8">
        <v>3000</v>
      </c>
      <c r="H47" s="8">
        <v>3000</v>
      </c>
      <c r="I47" s="8">
        <v>3000</v>
      </c>
      <c r="J47" s="8">
        <v>3000</v>
      </c>
      <c r="K47" s="8">
        <v>3000</v>
      </c>
      <c r="L47" s="8">
        <v>3000</v>
      </c>
      <c r="M47" s="145" t="s">
        <v>170</v>
      </c>
    </row>
    <row r="48" spans="1:13" ht="51.75" thickBot="1" x14ac:dyDescent="0.3">
      <c r="A48" s="146"/>
      <c r="B48" s="146"/>
      <c r="C48" s="146"/>
      <c r="D48" s="8" t="s">
        <v>161</v>
      </c>
      <c r="E48" s="8">
        <v>14000</v>
      </c>
      <c r="F48" s="8">
        <v>2000</v>
      </c>
      <c r="G48" s="8">
        <v>2000</v>
      </c>
      <c r="H48" s="8">
        <v>2000</v>
      </c>
      <c r="I48" s="8">
        <v>2000</v>
      </c>
      <c r="J48" s="8">
        <v>2000</v>
      </c>
      <c r="K48" s="8">
        <v>2000</v>
      </c>
      <c r="L48" s="8">
        <v>2000</v>
      </c>
      <c r="M48" s="146"/>
    </row>
    <row r="49" spans="1:13" ht="39" thickBot="1" x14ac:dyDescent="0.3">
      <c r="A49" s="147"/>
      <c r="B49" s="147"/>
      <c r="C49" s="147"/>
      <c r="D49" s="8" t="s">
        <v>156</v>
      </c>
      <c r="E49" s="8">
        <v>7000</v>
      </c>
      <c r="F49" s="8">
        <v>1000</v>
      </c>
      <c r="G49" s="8">
        <v>1000</v>
      </c>
      <c r="H49" s="8">
        <v>1000</v>
      </c>
      <c r="I49" s="8">
        <v>1000</v>
      </c>
      <c r="J49" s="8">
        <v>1000</v>
      </c>
      <c r="K49" s="8">
        <v>1000</v>
      </c>
      <c r="L49" s="8">
        <v>1000</v>
      </c>
      <c r="M49" s="147"/>
    </row>
    <row r="50" spans="1:13" ht="24" customHeight="1" thickBot="1" x14ac:dyDescent="0.3">
      <c r="A50" s="145" t="s">
        <v>171</v>
      </c>
      <c r="B50" s="145" t="s">
        <v>172</v>
      </c>
      <c r="C50" s="145" t="s">
        <v>149</v>
      </c>
      <c r="D50" s="8" t="s">
        <v>148</v>
      </c>
      <c r="E50" s="8">
        <v>67900</v>
      </c>
      <c r="F50" s="8">
        <v>9700</v>
      </c>
      <c r="G50" s="8">
        <v>9700</v>
      </c>
      <c r="H50" s="8">
        <v>9700</v>
      </c>
      <c r="I50" s="8">
        <v>9700</v>
      </c>
      <c r="J50" s="8">
        <v>9700</v>
      </c>
      <c r="K50" s="8">
        <v>9700</v>
      </c>
      <c r="L50" s="8">
        <v>9700</v>
      </c>
      <c r="M50" s="145" t="s">
        <v>173</v>
      </c>
    </row>
    <row r="51" spans="1:13" ht="51.75" thickBot="1" x14ac:dyDescent="0.3">
      <c r="A51" s="146"/>
      <c r="B51" s="146"/>
      <c r="C51" s="146"/>
      <c r="D51" s="8" t="s">
        <v>161</v>
      </c>
      <c r="E51" s="8">
        <v>42000</v>
      </c>
      <c r="F51" s="8">
        <v>6000</v>
      </c>
      <c r="G51" s="8">
        <v>6000</v>
      </c>
      <c r="H51" s="8">
        <v>6000</v>
      </c>
      <c r="I51" s="8">
        <v>6000</v>
      </c>
      <c r="J51" s="8">
        <v>6000</v>
      </c>
      <c r="K51" s="8">
        <v>6000</v>
      </c>
      <c r="L51" s="8">
        <v>6000</v>
      </c>
      <c r="M51" s="146"/>
    </row>
    <row r="52" spans="1:13" ht="39" thickBot="1" x14ac:dyDescent="0.3">
      <c r="A52" s="147"/>
      <c r="B52" s="147"/>
      <c r="C52" s="147"/>
      <c r="D52" s="8" t="s">
        <v>156</v>
      </c>
      <c r="E52" s="8">
        <v>25900</v>
      </c>
      <c r="F52" s="8">
        <v>3700</v>
      </c>
      <c r="G52" s="8">
        <v>3700</v>
      </c>
      <c r="H52" s="8">
        <v>3700</v>
      </c>
      <c r="I52" s="8">
        <v>3700</v>
      </c>
      <c r="J52" s="8">
        <v>3700</v>
      </c>
      <c r="K52" s="8">
        <v>3700</v>
      </c>
      <c r="L52" s="8">
        <v>3700</v>
      </c>
      <c r="M52" s="147"/>
    </row>
    <row r="53" spans="1:13" ht="409.6" customHeight="1" thickBot="1" x14ac:dyDescent="0.3">
      <c r="A53" s="145" t="s">
        <v>174</v>
      </c>
      <c r="B53" s="145" t="s">
        <v>175</v>
      </c>
      <c r="C53" s="145" t="s">
        <v>149</v>
      </c>
      <c r="D53" s="8" t="s">
        <v>148</v>
      </c>
      <c r="E53" s="8">
        <v>44100</v>
      </c>
      <c r="F53" s="8">
        <v>6300</v>
      </c>
      <c r="G53" s="8">
        <v>6300</v>
      </c>
      <c r="H53" s="8">
        <v>6300</v>
      </c>
      <c r="I53" s="8">
        <v>6300</v>
      </c>
      <c r="J53" s="8">
        <v>6300</v>
      </c>
      <c r="K53" s="8">
        <v>6300</v>
      </c>
      <c r="L53" s="8">
        <v>6300</v>
      </c>
      <c r="M53" s="145" t="s">
        <v>176</v>
      </c>
    </row>
    <row r="54" spans="1:13" ht="51.75" thickBot="1" x14ac:dyDescent="0.3">
      <c r="A54" s="146"/>
      <c r="B54" s="146"/>
      <c r="C54" s="146"/>
      <c r="D54" s="8" t="s">
        <v>161</v>
      </c>
      <c r="E54" s="8">
        <v>42000</v>
      </c>
      <c r="F54" s="8">
        <v>6000</v>
      </c>
      <c r="G54" s="8">
        <v>6000</v>
      </c>
      <c r="H54" s="8">
        <v>6000</v>
      </c>
      <c r="I54" s="8">
        <v>6000</v>
      </c>
      <c r="J54" s="8">
        <v>6000</v>
      </c>
      <c r="K54" s="8">
        <v>6000</v>
      </c>
      <c r="L54" s="8">
        <v>6000</v>
      </c>
      <c r="M54" s="146"/>
    </row>
    <row r="55" spans="1:13" ht="39" thickBot="1" x14ac:dyDescent="0.3">
      <c r="A55" s="147"/>
      <c r="B55" s="147"/>
      <c r="C55" s="147"/>
      <c r="D55" s="8" t="s">
        <v>156</v>
      </c>
      <c r="E55" s="8">
        <v>2100</v>
      </c>
      <c r="F55" s="8">
        <v>300</v>
      </c>
      <c r="G55" s="8">
        <v>300</v>
      </c>
      <c r="H55" s="8">
        <v>300</v>
      </c>
      <c r="I55" s="8">
        <v>300</v>
      </c>
      <c r="J55" s="8">
        <v>300</v>
      </c>
      <c r="K55" s="8">
        <v>300</v>
      </c>
      <c r="L55" s="8">
        <v>300</v>
      </c>
      <c r="M55" s="147"/>
    </row>
    <row r="56" spans="1:13" ht="126" customHeight="1" thickBot="1" x14ac:dyDescent="0.3">
      <c r="A56" s="145" t="s">
        <v>177</v>
      </c>
      <c r="B56" s="145" t="s">
        <v>178</v>
      </c>
      <c r="C56" s="145" t="s">
        <v>149</v>
      </c>
      <c r="D56" s="8" t="s">
        <v>148</v>
      </c>
      <c r="E56" s="8">
        <v>21000</v>
      </c>
      <c r="F56" s="8">
        <v>3000</v>
      </c>
      <c r="G56" s="8">
        <v>3000</v>
      </c>
      <c r="H56" s="8">
        <v>3000</v>
      </c>
      <c r="I56" s="8">
        <v>3000</v>
      </c>
      <c r="J56" s="8">
        <v>3000</v>
      </c>
      <c r="K56" s="8">
        <v>3000</v>
      </c>
      <c r="L56" s="8">
        <v>3000</v>
      </c>
      <c r="M56" s="145" t="s">
        <v>179</v>
      </c>
    </row>
    <row r="57" spans="1:13" ht="51.75" thickBot="1" x14ac:dyDescent="0.3">
      <c r="A57" s="146"/>
      <c r="B57" s="146"/>
      <c r="C57" s="146"/>
      <c r="D57" s="8" t="s">
        <v>161</v>
      </c>
      <c r="E57" s="8">
        <v>14000</v>
      </c>
      <c r="F57" s="8">
        <v>2000</v>
      </c>
      <c r="G57" s="8">
        <v>2000</v>
      </c>
      <c r="H57" s="8">
        <v>2000</v>
      </c>
      <c r="I57" s="8">
        <v>2000</v>
      </c>
      <c r="J57" s="8">
        <v>2000</v>
      </c>
      <c r="K57" s="8">
        <v>2000</v>
      </c>
      <c r="L57" s="8">
        <v>2000</v>
      </c>
      <c r="M57" s="146"/>
    </row>
    <row r="58" spans="1:13" ht="39" thickBot="1" x14ac:dyDescent="0.3">
      <c r="A58" s="147"/>
      <c r="B58" s="147"/>
      <c r="C58" s="147"/>
      <c r="D58" s="8" t="s">
        <v>156</v>
      </c>
      <c r="E58" s="8">
        <v>7000</v>
      </c>
      <c r="F58" s="8">
        <v>1000</v>
      </c>
      <c r="G58" s="8">
        <v>1000</v>
      </c>
      <c r="H58" s="8">
        <v>1000</v>
      </c>
      <c r="I58" s="8">
        <v>1000</v>
      </c>
      <c r="J58" s="8">
        <v>1000</v>
      </c>
      <c r="K58" s="8">
        <v>1000</v>
      </c>
      <c r="L58" s="8">
        <v>1000</v>
      </c>
      <c r="M58" s="147"/>
    </row>
    <row r="59" spans="1:13" ht="15.75" thickBot="1" x14ac:dyDescent="0.3">
      <c r="A59" s="145" t="s">
        <v>180</v>
      </c>
      <c r="B59" s="145" t="s">
        <v>181</v>
      </c>
      <c r="C59" s="145" t="s">
        <v>149</v>
      </c>
      <c r="D59" s="8" t="s">
        <v>148</v>
      </c>
      <c r="E59" s="8">
        <v>9100</v>
      </c>
      <c r="F59" s="8">
        <v>1300</v>
      </c>
      <c r="G59" s="8">
        <v>1300</v>
      </c>
      <c r="H59" s="8">
        <v>1300</v>
      </c>
      <c r="I59" s="8">
        <v>1300</v>
      </c>
      <c r="J59" s="8">
        <v>1300</v>
      </c>
      <c r="K59" s="8">
        <v>1300</v>
      </c>
      <c r="L59" s="8">
        <v>1300</v>
      </c>
      <c r="M59" s="145" t="s">
        <v>182</v>
      </c>
    </row>
    <row r="60" spans="1:13" ht="51.75" thickBot="1" x14ac:dyDescent="0.3">
      <c r="A60" s="146"/>
      <c r="B60" s="146"/>
      <c r="C60" s="146"/>
      <c r="D60" s="8" t="s">
        <v>161</v>
      </c>
      <c r="E60" s="8">
        <v>7000</v>
      </c>
      <c r="F60" s="8">
        <v>1000</v>
      </c>
      <c r="G60" s="8">
        <v>1000</v>
      </c>
      <c r="H60" s="8">
        <v>1000</v>
      </c>
      <c r="I60" s="8">
        <v>1000</v>
      </c>
      <c r="J60" s="8">
        <v>1000</v>
      </c>
      <c r="K60" s="8">
        <v>1000</v>
      </c>
      <c r="L60" s="8">
        <v>1000</v>
      </c>
      <c r="M60" s="146"/>
    </row>
    <row r="61" spans="1:13" ht="39" thickBot="1" x14ac:dyDescent="0.3">
      <c r="A61" s="147"/>
      <c r="B61" s="147"/>
      <c r="C61" s="147"/>
      <c r="D61" s="8" t="s">
        <v>156</v>
      </c>
      <c r="E61" s="8">
        <v>2100</v>
      </c>
      <c r="F61" s="8">
        <v>300</v>
      </c>
      <c r="G61" s="8">
        <v>300</v>
      </c>
      <c r="H61" s="8">
        <v>300</v>
      </c>
      <c r="I61" s="8">
        <v>300</v>
      </c>
      <c r="J61" s="8">
        <v>300</v>
      </c>
      <c r="K61" s="8">
        <v>300</v>
      </c>
      <c r="L61" s="8">
        <v>300</v>
      </c>
      <c r="M61" s="147"/>
    </row>
    <row r="62" spans="1:13" ht="24" customHeight="1" thickBot="1" x14ac:dyDescent="0.3">
      <c r="A62" s="145" t="s">
        <v>183</v>
      </c>
      <c r="B62" s="145" t="s">
        <v>184</v>
      </c>
      <c r="C62" s="145" t="s">
        <v>149</v>
      </c>
      <c r="D62" s="8" t="s">
        <v>148</v>
      </c>
      <c r="E62" s="8">
        <v>28000</v>
      </c>
      <c r="F62" s="8">
        <v>4000</v>
      </c>
      <c r="G62" s="8">
        <v>4000</v>
      </c>
      <c r="H62" s="8">
        <v>4000</v>
      </c>
      <c r="I62" s="8">
        <v>4000</v>
      </c>
      <c r="J62" s="8">
        <v>4000</v>
      </c>
      <c r="K62" s="8">
        <v>4000</v>
      </c>
      <c r="L62" s="8">
        <v>4000</v>
      </c>
      <c r="M62" s="145" t="s">
        <v>185</v>
      </c>
    </row>
    <row r="63" spans="1:13" ht="51.75" thickBot="1" x14ac:dyDescent="0.3">
      <c r="A63" s="146"/>
      <c r="B63" s="146"/>
      <c r="C63" s="146"/>
      <c r="D63" s="8" t="s">
        <v>161</v>
      </c>
      <c r="E63" s="8">
        <v>21000</v>
      </c>
      <c r="F63" s="8">
        <v>3000</v>
      </c>
      <c r="G63" s="8">
        <v>3000</v>
      </c>
      <c r="H63" s="8">
        <v>3000</v>
      </c>
      <c r="I63" s="8">
        <v>3000</v>
      </c>
      <c r="J63" s="8">
        <v>3000</v>
      </c>
      <c r="K63" s="8">
        <v>3000</v>
      </c>
      <c r="L63" s="8">
        <v>3000</v>
      </c>
      <c r="M63" s="146"/>
    </row>
    <row r="64" spans="1:13" ht="39" thickBot="1" x14ac:dyDescent="0.3">
      <c r="A64" s="147"/>
      <c r="B64" s="147"/>
      <c r="C64" s="147"/>
      <c r="D64" s="8" t="s">
        <v>156</v>
      </c>
      <c r="E64" s="8">
        <v>7000</v>
      </c>
      <c r="F64" s="8">
        <v>1000</v>
      </c>
      <c r="G64" s="8">
        <v>1000</v>
      </c>
      <c r="H64" s="8">
        <v>1000</v>
      </c>
      <c r="I64" s="8">
        <v>1000</v>
      </c>
      <c r="J64" s="8">
        <v>1000</v>
      </c>
      <c r="K64" s="8">
        <v>1000</v>
      </c>
      <c r="L64" s="8">
        <v>1000</v>
      </c>
      <c r="M64" s="147"/>
    </row>
    <row r="65" spans="1:13" ht="409.6" customHeight="1" thickBot="1" x14ac:dyDescent="0.3">
      <c r="A65" s="145" t="s">
        <v>186</v>
      </c>
      <c r="B65" s="145" t="s">
        <v>187</v>
      </c>
      <c r="C65" s="145" t="s">
        <v>149</v>
      </c>
      <c r="D65" s="8" t="s">
        <v>148</v>
      </c>
      <c r="E65" s="8">
        <v>98840</v>
      </c>
      <c r="F65" s="8">
        <v>14120</v>
      </c>
      <c r="G65" s="8">
        <v>14120</v>
      </c>
      <c r="H65" s="8">
        <v>14120</v>
      </c>
      <c r="I65" s="8">
        <v>14120</v>
      </c>
      <c r="J65" s="8">
        <v>14120</v>
      </c>
      <c r="K65" s="8">
        <v>14120</v>
      </c>
      <c r="L65" s="8">
        <v>14120</v>
      </c>
      <c r="M65" s="145" t="s">
        <v>188</v>
      </c>
    </row>
    <row r="66" spans="1:13" ht="51.75" thickBot="1" x14ac:dyDescent="0.3">
      <c r="A66" s="146"/>
      <c r="B66" s="146"/>
      <c r="C66" s="146"/>
      <c r="D66" s="8" t="s">
        <v>161</v>
      </c>
      <c r="E66" s="8">
        <v>84840</v>
      </c>
      <c r="F66" s="8">
        <v>12120</v>
      </c>
      <c r="G66" s="8">
        <v>12120</v>
      </c>
      <c r="H66" s="8">
        <v>12120</v>
      </c>
      <c r="I66" s="8">
        <v>12120</v>
      </c>
      <c r="J66" s="8">
        <v>12120</v>
      </c>
      <c r="K66" s="8">
        <v>12120</v>
      </c>
      <c r="L66" s="8">
        <v>12120</v>
      </c>
      <c r="M66" s="146"/>
    </row>
    <row r="67" spans="1:13" ht="39" thickBot="1" x14ac:dyDescent="0.3">
      <c r="A67" s="147"/>
      <c r="B67" s="147"/>
      <c r="C67" s="147"/>
      <c r="D67" s="8" t="s">
        <v>156</v>
      </c>
      <c r="E67" s="8">
        <v>14000</v>
      </c>
      <c r="F67" s="8">
        <v>2000</v>
      </c>
      <c r="G67" s="8">
        <v>2000</v>
      </c>
      <c r="H67" s="8">
        <v>2000</v>
      </c>
      <c r="I67" s="8">
        <v>2000</v>
      </c>
      <c r="J67" s="8">
        <v>2000</v>
      </c>
      <c r="K67" s="8">
        <v>2000</v>
      </c>
      <c r="L67" s="8">
        <v>2000</v>
      </c>
      <c r="M67" s="147"/>
    </row>
    <row r="68" spans="1:13" ht="409.6" customHeight="1" thickBot="1" x14ac:dyDescent="0.3">
      <c r="A68" s="145" t="s">
        <v>189</v>
      </c>
      <c r="B68" s="145" t="s">
        <v>190</v>
      </c>
      <c r="C68" s="145" t="s">
        <v>149</v>
      </c>
      <c r="D68" s="8" t="s">
        <v>148</v>
      </c>
      <c r="E68" s="8">
        <v>220500</v>
      </c>
      <c r="F68" s="8">
        <v>31500</v>
      </c>
      <c r="G68" s="8">
        <v>31500</v>
      </c>
      <c r="H68" s="8">
        <v>31500</v>
      </c>
      <c r="I68" s="8">
        <v>31500</v>
      </c>
      <c r="J68" s="8">
        <v>31500</v>
      </c>
      <c r="K68" s="8">
        <v>31500</v>
      </c>
      <c r="L68" s="8">
        <v>31500</v>
      </c>
      <c r="M68" s="145" t="s">
        <v>191</v>
      </c>
    </row>
    <row r="69" spans="1:13" ht="51.75" thickBot="1" x14ac:dyDescent="0.3">
      <c r="A69" s="146"/>
      <c r="B69" s="146"/>
      <c r="C69" s="146"/>
      <c r="D69" s="8" t="s">
        <v>192</v>
      </c>
      <c r="E69" s="8">
        <v>210000</v>
      </c>
      <c r="F69" s="8">
        <v>30000</v>
      </c>
      <c r="G69" s="8">
        <v>30000</v>
      </c>
      <c r="H69" s="8">
        <v>30000</v>
      </c>
      <c r="I69" s="8">
        <v>30000</v>
      </c>
      <c r="J69" s="8">
        <v>30000</v>
      </c>
      <c r="K69" s="8">
        <v>30000</v>
      </c>
      <c r="L69" s="8">
        <v>30000</v>
      </c>
      <c r="M69" s="146"/>
    </row>
    <row r="70" spans="1:13" ht="39" thickBot="1" x14ac:dyDescent="0.3">
      <c r="A70" s="147"/>
      <c r="B70" s="147"/>
      <c r="C70" s="147"/>
      <c r="D70" s="8" t="s">
        <v>156</v>
      </c>
      <c r="E70" s="8">
        <v>10500</v>
      </c>
      <c r="F70" s="8">
        <v>1500</v>
      </c>
      <c r="G70" s="8">
        <v>1500</v>
      </c>
      <c r="H70" s="8">
        <v>1500</v>
      </c>
      <c r="I70" s="8">
        <v>1500</v>
      </c>
      <c r="J70" s="8">
        <v>1500</v>
      </c>
      <c r="K70" s="8">
        <v>1500</v>
      </c>
      <c r="L70" s="8">
        <v>1500</v>
      </c>
      <c r="M70" s="147"/>
    </row>
    <row r="71" spans="1:13" ht="15.75" thickBot="1" x14ac:dyDescent="0.3">
      <c r="A71" s="145" t="s">
        <v>193</v>
      </c>
      <c r="B71" s="145" t="s">
        <v>194</v>
      </c>
      <c r="C71" s="145" t="s">
        <v>149</v>
      </c>
      <c r="D71" s="8" t="s">
        <v>148</v>
      </c>
      <c r="E71" s="8">
        <v>444220</v>
      </c>
      <c r="F71" s="8">
        <v>63460</v>
      </c>
      <c r="G71" s="8">
        <v>63460</v>
      </c>
      <c r="H71" s="8">
        <v>63460</v>
      </c>
      <c r="I71" s="8">
        <v>63460</v>
      </c>
      <c r="J71" s="8">
        <v>63460</v>
      </c>
      <c r="K71" s="8">
        <v>63460</v>
      </c>
      <c r="L71" s="8">
        <v>63460</v>
      </c>
      <c r="M71" s="145" t="s">
        <v>195</v>
      </c>
    </row>
    <row r="72" spans="1:13" ht="51.75" thickBot="1" x14ac:dyDescent="0.3">
      <c r="A72" s="146"/>
      <c r="B72" s="146"/>
      <c r="C72" s="146"/>
      <c r="D72" s="8" t="s">
        <v>161</v>
      </c>
      <c r="E72" s="8">
        <v>252000</v>
      </c>
      <c r="F72" s="8">
        <v>36000</v>
      </c>
      <c r="G72" s="8">
        <v>36000</v>
      </c>
      <c r="H72" s="8">
        <v>36000</v>
      </c>
      <c r="I72" s="8">
        <v>36000</v>
      </c>
      <c r="J72" s="8">
        <v>36000</v>
      </c>
      <c r="K72" s="8">
        <v>36000</v>
      </c>
      <c r="L72" s="8">
        <v>36000</v>
      </c>
      <c r="M72" s="146"/>
    </row>
    <row r="73" spans="1:13" ht="39" thickBot="1" x14ac:dyDescent="0.3">
      <c r="A73" s="146"/>
      <c r="B73" s="146"/>
      <c r="C73" s="146"/>
      <c r="D73" s="8" t="s">
        <v>156</v>
      </c>
      <c r="E73" s="8">
        <v>15820</v>
      </c>
      <c r="F73" s="8">
        <v>2260</v>
      </c>
      <c r="G73" s="8">
        <v>2260</v>
      </c>
      <c r="H73" s="8">
        <v>2260</v>
      </c>
      <c r="I73" s="8">
        <v>2260</v>
      </c>
      <c r="J73" s="8">
        <v>2260</v>
      </c>
      <c r="K73" s="8">
        <v>2260</v>
      </c>
      <c r="L73" s="8">
        <v>2260</v>
      </c>
      <c r="M73" s="146"/>
    </row>
    <row r="74" spans="1:13" ht="39" thickBot="1" x14ac:dyDescent="0.3">
      <c r="A74" s="147"/>
      <c r="B74" s="147"/>
      <c r="C74" s="147"/>
      <c r="D74" s="8" t="s">
        <v>196</v>
      </c>
      <c r="E74" s="8">
        <v>176400</v>
      </c>
      <c r="F74" s="8">
        <v>25200</v>
      </c>
      <c r="G74" s="8">
        <v>25200</v>
      </c>
      <c r="H74" s="8">
        <v>25200</v>
      </c>
      <c r="I74" s="8">
        <v>25200</v>
      </c>
      <c r="J74" s="8">
        <v>25200</v>
      </c>
      <c r="K74" s="8">
        <v>25200</v>
      </c>
      <c r="L74" s="8">
        <v>25200</v>
      </c>
      <c r="M74" s="146"/>
    </row>
    <row r="75" spans="1:13" ht="15.75" thickBot="1" x14ac:dyDescent="0.3">
      <c r="A75" s="145" t="s">
        <v>197</v>
      </c>
      <c r="B75" s="145" t="s">
        <v>198</v>
      </c>
      <c r="C75" s="145" t="s">
        <v>149</v>
      </c>
      <c r="D75" s="8" t="s">
        <v>148</v>
      </c>
      <c r="E75" s="8">
        <v>146370</v>
      </c>
      <c r="F75" s="8">
        <v>20910</v>
      </c>
      <c r="G75" s="8">
        <v>20910</v>
      </c>
      <c r="H75" s="8">
        <v>20910</v>
      </c>
      <c r="I75" s="8">
        <v>20910</v>
      </c>
      <c r="J75" s="8">
        <v>20910</v>
      </c>
      <c r="K75" s="8">
        <v>20910</v>
      </c>
      <c r="L75" s="8">
        <v>20910</v>
      </c>
      <c r="M75" s="146"/>
    </row>
    <row r="76" spans="1:13" ht="51.75" thickBot="1" x14ac:dyDescent="0.3">
      <c r="A76" s="146"/>
      <c r="B76" s="146"/>
      <c r="C76" s="146"/>
      <c r="D76" s="8" t="s">
        <v>161</v>
      </c>
      <c r="E76" s="8">
        <v>71400</v>
      </c>
      <c r="F76" s="8">
        <v>10200</v>
      </c>
      <c r="G76" s="8">
        <v>10200</v>
      </c>
      <c r="H76" s="8">
        <v>10200</v>
      </c>
      <c r="I76" s="8">
        <v>10200</v>
      </c>
      <c r="J76" s="8">
        <v>10200</v>
      </c>
      <c r="K76" s="8">
        <v>10200</v>
      </c>
      <c r="L76" s="8">
        <v>10200</v>
      </c>
      <c r="M76" s="146"/>
    </row>
    <row r="77" spans="1:13" ht="39" thickBot="1" x14ac:dyDescent="0.3">
      <c r="A77" s="146"/>
      <c r="B77" s="146"/>
      <c r="C77" s="146"/>
      <c r="D77" s="8" t="s">
        <v>156</v>
      </c>
      <c r="E77" s="8">
        <v>3570</v>
      </c>
      <c r="F77" s="8">
        <v>510</v>
      </c>
      <c r="G77" s="8">
        <v>510</v>
      </c>
      <c r="H77" s="8">
        <v>510</v>
      </c>
      <c r="I77" s="8">
        <v>510</v>
      </c>
      <c r="J77" s="8">
        <v>510</v>
      </c>
      <c r="K77" s="8">
        <v>510</v>
      </c>
      <c r="L77" s="8">
        <v>510</v>
      </c>
      <c r="M77" s="146"/>
    </row>
    <row r="78" spans="1:13" ht="39" thickBot="1" x14ac:dyDescent="0.3">
      <c r="A78" s="147"/>
      <c r="B78" s="147"/>
      <c r="C78" s="147"/>
      <c r="D78" s="8" t="s">
        <v>196</v>
      </c>
      <c r="E78" s="8">
        <v>71400</v>
      </c>
      <c r="F78" s="8">
        <v>10200</v>
      </c>
      <c r="G78" s="8">
        <v>10200</v>
      </c>
      <c r="H78" s="8">
        <v>10200</v>
      </c>
      <c r="I78" s="8">
        <v>10200</v>
      </c>
      <c r="J78" s="8">
        <v>10200</v>
      </c>
      <c r="K78" s="8">
        <v>10200</v>
      </c>
      <c r="L78" s="8">
        <v>10200</v>
      </c>
      <c r="M78" s="146"/>
    </row>
    <row r="79" spans="1:13" ht="15.75" thickBot="1" x14ac:dyDescent="0.3">
      <c r="A79" s="145" t="s">
        <v>199</v>
      </c>
      <c r="B79" s="145" t="s">
        <v>200</v>
      </c>
      <c r="C79" s="145" t="s">
        <v>149</v>
      </c>
      <c r="D79" s="8" t="s">
        <v>148</v>
      </c>
      <c r="E79" s="8">
        <v>82600</v>
      </c>
      <c r="F79" s="8">
        <v>11800</v>
      </c>
      <c r="G79" s="8">
        <v>11800</v>
      </c>
      <c r="H79" s="8">
        <v>11800</v>
      </c>
      <c r="I79" s="8">
        <v>11800</v>
      </c>
      <c r="J79" s="8">
        <v>11800</v>
      </c>
      <c r="K79" s="8">
        <v>11800</v>
      </c>
      <c r="L79" s="8">
        <v>11800</v>
      </c>
      <c r="M79" s="146"/>
    </row>
    <row r="80" spans="1:13" ht="51.75" thickBot="1" x14ac:dyDescent="0.3">
      <c r="A80" s="146"/>
      <c r="B80" s="146"/>
      <c r="C80" s="146"/>
      <c r="D80" s="8" t="s">
        <v>161</v>
      </c>
      <c r="E80" s="8">
        <v>75600</v>
      </c>
      <c r="F80" s="8">
        <v>10800</v>
      </c>
      <c r="G80" s="8">
        <v>10800</v>
      </c>
      <c r="H80" s="8">
        <v>10800</v>
      </c>
      <c r="I80" s="8">
        <v>10800</v>
      </c>
      <c r="J80" s="8">
        <v>10800</v>
      </c>
      <c r="K80" s="8">
        <v>10800</v>
      </c>
      <c r="L80" s="8">
        <v>10800</v>
      </c>
      <c r="M80" s="146"/>
    </row>
    <row r="81" spans="1:13" ht="39" thickBot="1" x14ac:dyDescent="0.3">
      <c r="A81" s="147"/>
      <c r="B81" s="147"/>
      <c r="C81" s="147"/>
      <c r="D81" s="8" t="s">
        <v>156</v>
      </c>
      <c r="E81" s="8">
        <v>7000</v>
      </c>
      <c r="F81" s="8">
        <v>1000</v>
      </c>
      <c r="G81" s="8">
        <v>1000</v>
      </c>
      <c r="H81" s="8">
        <v>1000</v>
      </c>
      <c r="I81" s="8">
        <v>1000</v>
      </c>
      <c r="J81" s="8">
        <v>1000</v>
      </c>
      <c r="K81" s="8">
        <v>1000</v>
      </c>
      <c r="L81" s="8">
        <v>1000</v>
      </c>
      <c r="M81" s="147"/>
    </row>
    <row r="82" spans="1:13" ht="15.75" thickBot="1" x14ac:dyDescent="0.3">
      <c r="A82" s="145" t="s">
        <v>201</v>
      </c>
      <c r="B82" s="145" t="s">
        <v>202</v>
      </c>
      <c r="C82" s="145" t="s">
        <v>149</v>
      </c>
      <c r="D82" s="8" t="s">
        <v>148</v>
      </c>
      <c r="E82" s="8">
        <v>215250</v>
      </c>
      <c r="F82" s="8">
        <v>30750</v>
      </c>
      <c r="G82" s="8">
        <v>30750</v>
      </c>
      <c r="H82" s="8">
        <v>30750</v>
      </c>
      <c r="I82" s="8">
        <v>30750</v>
      </c>
      <c r="J82" s="8">
        <v>30750</v>
      </c>
      <c r="K82" s="8">
        <v>30750</v>
      </c>
      <c r="L82" s="8">
        <v>30750</v>
      </c>
      <c r="M82" s="145" t="s">
        <v>203</v>
      </c>
    </row>
    <row r="83" spans="1:13" ht="51.75" thickBot="1" x14ac:dyDescent="0.3">
      <c r="A83" s="146"/>
      <c r="B83" s="146"/>
      <c r="C83" s="146"/>
      <c r="D83" s="8" t="s">
        <v>161</v>
      </c>
      <c r="E83" s="8">
        <v>105000</v>
      </c>
      <c r="F83" s="8">
        <v>15000</v>
      </c>
      <c r="G83" s="8">
        <v>15000</v>
      </c>
      <c r="H83" s="8">
        <v>15000</v>
      </c>
      <c r="I83" s="8">
        <v>15000</v>
      </c>
      <c r="J83" s="8">
        <v>15000</v>
      </c>
      <c r="K83" s="8">
        <v>15000</v>
      </c>
      <c r="L83" s="8">
        <v>15000</v>
      </c>
      <c r="M83" s="146"/>
    </row>
    <row r="84" spans="1:13" ht="39" thickBot="1" x14ac:dyDescent="0.3">
      <c r="A84" s="146"/>
      <c r="B84" s="146"/>
      <c r="C84" s="146"/>
      <c r="D84" s="8" t="s">
        <v>156</v>
      </c>
      <c r="E84" s="8">
        <v>5250</v>
      </c>
      <c r="F84" s="8">
        <v>750</v>
      </c>
      <c r="G84" s="8">
        <v>750</v>
      </c>
      <c r="H84" s="8">
        <v>750</v>
      </c>
      <c r="I84" s="8">
        <v>750</v>
      </c>
      <c r="J84" s="8">
        <v>750</v>
      </c>
      <c r="K84" s="8">
        <v>750</v>
      </c>
      <c r="L84" s="8">
        <v>750</v>
      </c>
      <c r="M84" s="146"/>
    </row>
    <row r="85" spans="1:13" ht="39" thickBot="1" x14ac:dyDescent="0.3">
      <c r="A85" s="147"/>
      <c r="B85" s="147"/>
      <c r="C85" s="147"/>
      <c r="D85" s="8" t="s">
        <v>196</v>
      </c>
      <c r="E85" s="8">
        <v>105000</v>
      </c>
      <c r="F85" s="8">
        <v>15000</v>
      </c>
      <c r="G85" s="8">
        <v>15000</v>
      </c>
      <c r="H85" s="8">
        <v>15000</v>
      </c>
      <c r="I85" s="8">
        <v>15000</v>
      </c>
      <c r="J85" s="8">
        <v>15000</v>
      </c>
      <c r="K85" s="8">
        <v>15000</v>
      </c>
      <c r="L85" s="8">
        <v>15000</v>
      </c>
      <c r="M85" s="147"/>
    </row>
    <row r="86" spans="1:13" ht="15.75" thickBot="1" x14ac:dyDescent="0.3">
      <c r="A86" s="145" t="s">
        <v>204</v>
      </c>
      <c r="B86" s="145" t="s">
        <v>205</v>
      </c>
      <c r="C86" s="145" t="s">
        <v>149</v>
      </c>
      <c r="D86" s="8" t="s">
        <v>148</v>
      </c>
      <c r="E86" s="8">
        <v>187000</v>
      </c>
      <c r="F86" s="8">
        <v>41000</v>
      </c>
      <c r="G86" s="8">
        <v>41000</v>
      </c>
      <c r="H86" s="8">
        <v>41000</v>
      </c>
      <c r="I86" s="8">
        <v>41000</v>
      </c>
      <c r="J86" s="8">
        <v>41000</v>
      </c>
      <c r="K86" s="8">
        <v>41000</v>
      </c>
      <c r="L86" s="8">
        <v>41000</v>
      </c>
      <c r="M86" s="145" t="s">
        <v>206</v>
      </c>
    </row>
    <row r="87" spans="1:13" ht="51.75" thickBot="1" x14ac:dyDescent="0.3">
      <c r="A87" s="146"/>
      <c r="B87" s="146"/>
      <c r="C87" s="146"/>
      <c r="D87" s="8" t="s">
        <v>161</v>
      </c>
      <c r="E87" s="8">
        <v>140000</v>
      </c>
      <c r="F87" s="8">
        <v>20000</v>
      </c>
      <c r="G87" s="8">
        <v>20000</v>
      </c>
      <c r="H87" s="8">
        <v>20000</v>
      </c>
      <c r="I87" s="8">
        <v>20000</v>
      </c>
      <c r="J87" s="8">
        <v>20000</v>
      </c>
      <c r="K87" s="8">
        <v>20000</v>
      </c>
      <c r="L87" s="8">
        <v>20000</v>
      </c>
      <c r="M87" s="146"/>
    </row>
    <row r="88" spans="1:13" ht="39" thickBot="1" x14ac:dyDescent="0.3">
      <c r="A88" s="146"/>
      <c r="B88" s="146"/>
      <c r="C88" s="146"/>
      <c r="D88" s="8" t="s">
        <v>156</v>
      </c>
      <c r="E88" s="8">
        <v>7000</v>
      </c>
      <c r="F88" s="8">
        <v>1000</v>
      </c>
      <c r="G88" s="8">
        <v>1000</v>
      </c>
      <c r="H88" s="8">
        <v>1000</v>
      </c>
      <c r="I88" s="8">
        <v>1000</v>
      </c>
      <c r="J88" s="8">
        <v>1000</v>
      </c>
      <c r="K88" s="8">
        <v>1000</v>
      </c>
      <c r="L88" s="8">
        <v>1000</v>
      </c>
      <c r="M88" s="146"/>
    </row>
    <row r="89" spans="1:13" ht="39" thickBot="1" x14ac:dyDescent="0.3">
      <c r="A89" s="147"/>
      <c r="B89" s="147"/>
      <c r="C89" s="147"/>
      <c r="D89" s="8" t="s">
        <v>196</v>
      </c>
      <c r="E89" s="8">
        <v>140000</v>
      </c>
      <c r="F89" s="8">
        <v>20000</v>
      </c>
      <c r="G89" s="8">
        <v>20000</v>
      </c>
      <c r="H89" s="8">
        <v>20000</v>
      </c>
      <c r="I89" s="8">
        <v>20000</v>
      </c>
      <c r="J89" s="8">
        <v>20000</v>
      </c>
      <c r="K89" s="8">
        <v>20000</v>
      </c>
      <c r="L89" s="8">
        <v>20000</v>
      </c>
      <c r="M89" s="147"/>
    </row>
    <row r="90" spans="1:13" ht="90" thickBot="1" x14ac:dyDescent="0.3">
      <c r="A90" s="9" t="s">
        <v>207</v>
      </c>
      <c r="B90" s="8" t="s">
        <v>208</v>
      </c>
      <c r="C90" s="8"/>
      <c r="D90" s="8" t="s">
        <v>4</v>
      </c>
      <c r="E90" s="8">
        <v>9803500</v>
      </c>
      <c r="F90" s="8">
        <v>1400500</v>
      </c>
      <c r="G90" s="8">
        <v>1400500</v>
      </c>
      <c r="H90" s="8">
        <v>1400500</v>
      </c>
      <c r="I90" s="8">
        <v>1400500</v>
      </c>
      <c r="J90" s="8">
        <v>1400500</v>
      </c>
      <c r="K90" s="8">
        <v>1400500</v>
      </c>
      <c r="L90" s="8">
        <v>1400500</v>
      </c>
      <c r="M90" s="8"/>
    </row>
    <row r="91" spans="1:13" ht="135.75" thickBot="1" x14ac:dyDescent="0.3">
      <c r="A91" s="9" t="s">
        <v>209</v>
      </c>
      <c r="B91" s="8" t="s">
        <v>210</v>
      </c>
      <c r="C91" s="8" t="s">
        <v>149</v>
      </c>
      <c r="D91" s="8" t="s">
        <v>145</v>
      </c>
      <c r="E91" s="8">
        <v>7000000</v>
      </c>
      <c r="F91" s="8">
        <v>1000000</v>
      </c>
      <c r="G91" s="8">
        <v>1000000</v>
      </c>
      <c r="H91" s="8">
        <v>1000000</v>
      </c>
      <c r="I91" s="8">
        <v>1000000</v>
      </c>
      <c r="J91" s="8">
        <v>1000000</v>
      </c>
      <c r="K91" s="8">
        <v>1000000</v>
      </c>
      <c r="L91" s="8">
        <v>1000000</v>
      </c>
      <c r="M91" s="10" t="s">
        <v>211</v>
      </c>
    </row>
    <row r="92" spans="1:13" ht="120.75" thickBot="1" x14ac:dyDescent="0.3">
      <c r="A92" s="9" t="s">
        <v>212</v>
      </c>
      <c r="B92" s="8" t="s">
        <v>213</v>
      </c>
      <c r="C92" s="8" t="s">
        <v>149</v>
      </c>
      <c r="D92" s="8" t="s">
        <v>145</v>
      </c>
      <c r="E92" s="8">
        <v>378000</v>
      </c>
      <c r="F92" s="8">
        <v>54000</v>
      </c>
      <c r="G92" s="8">
        <v>54000</v>
      </c>
      <c r="H92" s="8">
        <v>54000</v>
      </c>
      <c r="I92" s="8">
        <v>54000</v>
      </c>
      <c r="J92" s="8">
        <v>54000</v>
      </c>
      <c r="K92" s="8">
        <v>54000</v>
      </c>
      <c r="L92" s="8">
        <v>54000</v>
      </c>
      <c r="M92" s="10" t="s">
        <v>214</v>
      </c>
    </row>
    <row r="93" spans="1:13" ht="90" thickBot="1" x14ac:dyDescent="0.3">
      <c r="A93" s="9" t="s">
        <v>215</v>
      </c>
      <c r="B93" s="8" t="s">
        <v>216</v>
      </c>
      <c r="C93" s="8" t="s">
        <v>149</v>
      </c>
      <c r="D93" s="8" t="s">
        <v>145</v>
      </c>
      <c r="E93" s="8">
        <v>196000</v>
      </c>
      <c r="F93" s="8">
        <v>280000</v>
      </c>
      <c r="G93" s="8">
        <v>280000</v>
      </c>
      <c r="H93" s="8">
        <v>280000</v>
      </c>
      <c r="I93" s="8">
        <v>280000</v>
      </c>
      <c r="J93" s="8">
        <v>280000</v>
      </c>
      <c r="K93" s="8">
        <v>280000</v>
      </c>
      <c r="L93" s="8">
        <v>280000</v>
      </c>
      <c r="M93" s="8" t="s">
        <v>217</v>
      </c>
    </row>
    <row r="94" spans="1:13" ht="306.75" thickBot="1" x14ac:dyDescent="0.3">
      <c r="A94" s="9" t="s">
        <v>218</v>
      </c>
      <c r="B94" s="8" t="s">
        <v>219</v>
      </c>
      <c r="C94" s="8" t="s">
        <v>149</v>
      </c>
      <c r="D94" s="8" t="s">
        <v>145</v>
      </c>
      <c r="E94" s="8">
        <v>99000</v>
      </c>
      <c r="F94" s="8">
        <v>12000</v>
      </c>
      <c r="G94" s="8">
        <v>12000</v>
      </c>
      <c r="H94" s="8">
        <v>15000</v>
      </c>
      <c r="I94" s="8">
        <v>15000</v>
      </c>
      <c r="J94" s="8">
        <v>15000</v>
      </c>
      <c r="K94" s="8">
        <v>15000</v>
      </c>
      <c r="L94" s="8">
        <v>15000</v>
      </c>
      <c r="M94" s="8" t="s">
        <v>220</v>
      </c>
    </row>
    <row r="95" spans="1:13" ht="141" thickBot="1" x14ac:dyDescent="0.3">
      <c r="A95" s="9" t="s">
        <v>221</v>
      </c>
      <c r="B95" s="8" t="s">
        <v>222</v>
      </c>
      <c r="C95" s="8" t="s">
        <v>285</v>
      </c>
      <c r="D95" s="8" t="s">
        <v>145</v>
      </c>
      <c r="E95" s="8">
        <v>329000</v>
      </c>
      <c r="F95" s="8">
        <v>47000</v>
      </c>
      <c r="G95" s="8">
        <v>47000</v>
      </c>
      <c r="H95" s="8">
        <v>47000</v>
      </c>
      <c r="I95" s="8">
        <v>47000</v>
      </c>
      <c r="J95" s="8">
        <v>47000</v>
      </c>
      <c r="K95" s="8">
        <v>47000</v>
      </c>
      <c r="L95" s="8">
        <v>47000</v>
      </c>
      <c r="M95" s="8" t="s">
        <v>223</v>
      </c>
    </row>
    <row r="96" spans="1:13" ht="409.6" thickBot="1" x14ac:dyDescent="0.3">
      <c r="A96" s="9" t="s">
        <v>224</v>
      </c>
      <c r="B96" s="8" t="s">
        <v>225</v>
      </c>
      <c r="C96" s="8" t="s">
        <v>149</v>
      </c>
      <c r="D96" s="8" t="s">
        <v>226</v>
      </c>
      <c r="E96" s="8">
        <v>52500</v>
      </c>
      <c r="F96" s="8">
        <v>7500</v>
      </c>
      <c r="G96" s="8">
        <v>7500</v>
      </c>
      <c r="H96" s="8">
        <v>7500</v>
      </c>
      <c r="I96" s="8">
        <v>7500</v>
      </c>
      <c r="J96" s="8">
        <v>7500</v>
      </c>
      <c r="K96" s="8">
        <v>7500</v>
      </c>
      <c r="L96" s="8">
        <v>7500</v>
      </c>
      <c r="M96" s="8" t="s">
        <v>227</v>
      </c>
    </row>
    <row r="97" spans="1:13" ht="15.75" thickBot="1" x14ac:dyDescent="0.3">
      <c r="A97" s="145" t="s">
        <v>228</v>
      </c>
      <c r="B97" s="145" t="s">
        <v>229</v>
      </c>
      <c r="C97" s="8"/>
      <c r="D97" s="8" t="s">
        <v>4</v>
      </c>
      <c r="E97" s="8">
        <v>2422500</v>
      </c>
      <c r="F97" s="8">
        <v>345500</v>
      </c>
      <c r="G97" s="8">
        <v>359500</v>
      </c>
      <c r="H97" s="8">
        <v>343500</v>
      </c>
      <c r="I97" s="8">
        <v>343500</v>
      </c>
      <c r="J97" s="8">
        <v>343500</v>
      </c>
      <c r="K97" s="8">
        <v>343500</v>
      </c>
      <c r="L97" s="8">
        <v>343500</v>
      </c>
      <c r="M97" s="145"/>
    </row>
    <row r="98" spans="1:13" ht="51.75" thickBot="1" x14ac:dyDescent="0.3">
      <c r="A98" s="146"/>
      <c r="B98" s="146"/>
      <c r="C98" s="8" t="s">
        <v>151</v>
      </c>
      <c r="D98" s="8" t="s">
        <v>230</v>
      </c>
      <c r="E98" s="8">
        <v>1475000</v>
      </c>
      <c r="F98" s="8">
        <v>211500</v>
      </c>
      <c r="G98" s="8">
        <v>216000</v>
      </c>
      <c r="H98" s="8">
        <v>209500</v>
      </c>
      <c r="I98" s="8">
        <v>209500</v>
      </c>
      <c r="J98" s="8">
        <v>209500</v>
      </c>
      <c r="K98" s="8">
        <v>209500</v>
      </c>
      <c r="L98" s="8">
        <v>209500</v>
      </c>
      <c r="M98" s="146"/>
    </row>
    <row r="99" spans="1:13" ht="63" customHeight="1" thickBot="1" x14ac:dyDescent="0.3">
      <c r="A99" s="146"/>
      <c r="B99" s="146"/>
      <c r="C99" s="145" t="s">
        <v>149</v>
      </c>
      <c r="D99" s="8" t="s">
        <v>192</v>
      </c>
      <c r="E99" s="8">
        <v>131500</v>
      </c>
      <c r="F99" s="8">
        <v>18000</v>
      </c>
      <c r="G99" s="8">
        <v>13500</v>
      </c>
      <c r="H99" s="8">
        <v>20000</v>
      </c>
      <c r="I99" s="8">
        <v>20000</v>
      </c>
      <c r="J99" s="8">
        <v>20000</v>
      </c>
      <c r="K99" s="8">
        <v>20000</v>
      </c>
      <c r="L99" s="8">
        <v>20000</v>
      </c>
      <c r="M99" s="146"/>
    </row>
    <row r="100" spans="1:13" ht="39" thickBot="1" x14ac:dyDescent="0.3">
      <c r="A100" s="147"/>
      <c r="B100" s="147"/>
      <c r="C100" s="147"/>
      <c r="D100" s="8" t="s">
        <v>157</v>
      </c>
      <c r="E100" s="8">
        <v>816000</v>
      </c>
      <c r="F100" s="8">
        <v>116000</v>
      </c>
      <c r="G100" s="8">
        <v>130000</v>
      </c>
      <c r="H100" s="8">
        <v>114000</v>
      </c>
      <c r="I100" s="8">
        <v>114000</v>
      </c>
      <c r="J100" s="8">
        <v>114000</v>
      </c>
      <c r="K100" s="8">
        <v>114000</v>
      </c>
      <c r="L100" s="8">
        <v>114000</v>
      </c>
      <c r="M100" s="147"/>
    </row>
    <row r="101" spans="1:13" ht="88.5" customHeight="1" thickBot="1" x14ac:dyDescent="0.3">
      <c r="A101" s="145" t="s">
        <v>231</v>
      </c>
      <c r="B101" s="145" t="s">
        <v>232</v>
      </c>
      <c r="C101" s="145" t="s">
        <v>151</v>
      </c>
      <c r="D101" s="8" t="s">
        <v>148</v>
      </c>
      <c r="E101" s="8">
        <v>766000</v>
      </c>
      <c r="F101" s="8">
        <v>124000</v>
      </c>
      <c r="G101" s="8">
        <v>142000</v>
      </c>
      <c r="H101" s="8">
        <v>100000</v>
      </c>
      <c r="I101" s="8">
        <v>100000</v>
      </c>
      <c r="J101" s="8">
        <v>100000</v>
      </c>
      <c r="K101" s="8">
        <v>100000</v>
      </c>
      <c r="L101" s="8">
        <v>100000</v>
      </c>
      <c r="M101" s="145" t="s">
        <v>233</v>
      </c>
    </row>
    <row r="102" spans="1:13" ht="51.75" thickBot="1" x14ac:dyDescent="0.3">
      <c r="A102" s="146"/>
      <c r="B102" s="146"/>
      <c r="C102" s="147"/>
      <c r="D102" s="8" t="s">
        <v>161</v>
      </c>
      <c r="E102" s="8">
        <v>383000</v>
      </c>
      <c r="F102" s="8">
        <v>62000</v>
      </c>
      <c r="G102" s="8">
        <v>71000</v>
      </c>
      <c r="H102" s="8">
        <v>50000</v>
      </c>
      <c r="I102" s="8">
        <v>50000</v>
      </c>
      <c r="J102" s="8">
        <v>50000</v>
      </c>
      <c r="K102" s="8">
        <v>50000</v>
      </c>
      <c r="L102" s="8">
        <v>50000</v>
      </c>
      <c r="M102" s="146"/>
    </row>
    <row r="103" spans="1:13" ht="39" thickBot="1" x14ac:dyDescent="0.3">
      <c r="A103" s="147"/>
      <c r="B103" s="147"/>
      <c r="C103" s="8" t="s">
        <v>149</v>
      </c>
      <c r="D103" s="8" t="s">
        <v>196</v>
      </c>
      <c r="E103" s="8">
        <v>383000</v>
      </c>
      <c r="F103" s="8">
        <v>62000</v>
      </c>
      <c r="G103" s="8">
        <v>71000</v>
      </c>
      <c r="H103" s="8">
        <v>50000</v>
      </c>
      <c r="I103" s="8">
        <v>50000</v>
      </c>
      <c r="J103" s="8">
        <v>50000</v>
      </c>
      <c r="K103" s="8">
        <v>50000</v>
      </c>
      <c r="L103" s="8">
        <v>50000</v>
      </c>
      <c r="M103" s="147"/>
    </row>
    <row r="104" spans="1:13" ht="88.5" customHeight="1" thickBot="1" x14ac:dyDescent="0.3">
      <c r="A104" s="145" t="s">
        <v>234</v>
      </c>
      <c r="B104" s="145" t="s">
        <v>235</v>
      </c>
      <c r="C104" s="145" t="s">
        <v>151</v>
      </c>
      <c r="D104" s="8" t="s">
        <v>148</v>
      </c>
      <c r="E104" s="8">
        <v>200000</v>
      </c>
      <c r="F104" s="8">
        <v>20000</v>
      </c>
      <c r="G104" s="8">
        <v>30000</v>
      </c>
      <c r="H104" s="8">
        <v>30000</v>
      </c>
      <c r="I104" s="8">
        <v>30000</v>
      </c>
      <c r="J104" s="8">
        <v>30000</v>
      </c>
      <c r="K104" s="8">
        <v>30000</v>
      </c>
      <c r="L104" s="8">
        <v>30000</v>
      </c>
      <c r="M104" s="145" t="s">
        <v>236</v>
      </c>
    </row>
    <row r="105" spans="1:13" ht="51.75" thickBot="1" x14ac:dyDescent="0.3">
      <c r="A105" s="146"/>
      <c r="B105" s="146"/>
      <c r="C105" s="147"/>
      <c r="D105" s="8" t="s">
        <v>161</v>
      </c>
      <c r="E105" s="8">
        <v>100000</v>
      </c>
      <c r="F105" s="8">
        <v>10000</v>
      </c>
      <c r="G105" s="8">
        <v>15000</v>
      </c>
      <c r="H105" s="8">
        <v>15000</v>
      </c>
      <c r="I105" s="8">
        <v>15000</v>
      </c>
      <c r="J105" s="8">
        <v>15000</v>
      </c>
      <c r="K105" s="8">
        <v>15000</v>
      </c>
      <c r="L105" s="8">
        <v>15000</v>
      </c>
      <c r="M105" s="146"/>
    </row>
    <row r="106" spans="1:13" ht="39" thickBot="1" x14ac:dyDescent="0.3">
      <c r="A106" s="147"/>
      <c r="B106" s="147"/>
      <c r="C106" s="8" t="s">
        <v>149</v>
      </c>
      <c r="D106" s="8" t="s">
        <v>196</v>
      </c>
      <c r="E106" s="8">
        <v>100000</v>
      </c>
      <c r="F106" s="8">
        <v>10000</v>
      </c>
      <c r="G106" s="8">
        <v>15000</v>
      </c>
      <c r="H106" s="8">
        <v>15000</v>
      </c>
      <c r="I106" s="8">
        <v>15000</v>
      </c>
      <c r="J106" s="8">
        <v>15000</v>
      </c>
      <c r="K106" s="8">
        <v>15000</v>
      </c>
      <c r="L106" s="8">
        <v>15000</v>
      </c>
      <c r="M106" s="147"/>
    </row>
    <row r="107" spans="1:13" ht="204.75" thickBot="1" x14ac:dyDescent="0.3">
      <c r="A107" s="9" t="s">
        <v>237</v>
      </c>
      <c r="B107" s="8" t="s">
        <v>238</v>
      </c>
      <c r="C107" s="8" t="s">
        <v>151</v>
      </c>
      <c r="D107" s="8" t="s">
        <v>161</v>
      </c>
      <c r="E107" s="8">
        <v>148000</v>
      </c>
      <c r="F107" s="8">
        <v>21500</v>
      </c>
      <c r="G107" s="8">
        <v>21500</v>
      </c>
      <c r="H107" s="8">
        <v>21000</v>
      </c>
      <c r="I107" s="8">
        <v>21000</v>
      </c>
      <c r="J107" s="8">
        <v>21000</v>
      </c>
      <c r="K107" s="8">
        <v>21000</v>
      </c>
      <c r="L107" s="8">
        <v>21000</v>
      </c>
      <c r="M107" s="8" t="s">
        <v>239</v>
      </c>
    </row>
    <row r="108" spans="1:13" ht="138.75" customHeight="1" thickBot="1" x14ac:dyDescent="0.3">
      <c r="A108" s="145" t="s">
        <v>240</v>
      </c>
      <c r="B108" s="145" t="s">
        <v>241</v>
      </c>
      <c r="C108" s="145" t="s">
        <v>151</v>
      </c>
      <c r="D108" s="8" t="s">
        <v>148</v>
      </c>
      <c r="E108" s="8">
        <v>190000</v>
      </c>
      <c r="F108" s="8">
        <v>30000</v>
      </c>
      <c r="G108" s="8">
        <v>30000</v>
      </c>
      <c r="H108" s="8">
        <v>30000</v>
      </c>
      <c r="I108" s="8">
        <v>30000</v>
      </c>
      <c r="J108" s="8">
        <v>30000</v>
      </c>
      <c r="K108" s="8">
        <v>30000</v>
      </c>
      <c r="L108" s="8">
        <v>30000</v>
      </c>
      <c r="M108" s="145" t="s">
        <v>242</v>
      </c>
    </row>
    <row r="109" spans="1:13" ht="51.75" thickBot="1" x14ac:dyDescent="0.3">
      <c r="A109" s="146"/>
      <c r="B109" s="146"/>
      <c r="C109" s="147"/>
      <c r="D109" s="8" t="s">
        <v>161</v>
      </c>
      <c r="E109" s="8">
        <v>95000</v>
      </c>
      <c r="F109" s="8">
        <v>10000</v>
      </c>
      <c r="G109" s="8">
        <v>10000</v>
      </c>
      <c r="H109" s="8">
        <v>15000</v>
      </c>
      <c r="I109" s="8">
        <v>15000</v>
      </c>
      <c r="J109" s="8">
        <v>15000</v>
      </c>
      <c r="K109" s="8">
        <v>15000</v>
      </c>
      <c r="L109" s="8">
        <v>15000</v>
      </c>
      <c r="M109" s="146"/>
    </row>
    <row r="110" spans="1:13" ht="39" thickBot="1" x14ac:dyDescent="0.3">
      <c r="A110" s="147"/>
      <c r="B110" s="147"/>
      <c r="C110" s="8" t="s">
        <v>149</v>
      </c>
      <c r="D110" s="8" t="s">
        <v>196</v>
      </c>
      <c r="E110" s="8">
        <v>95000</v>
      </c>
      <c r="F110" s="8">
        <v>10000</v>
      </c>
      <c r="G110" s="8">
        <v>10000</v>
      </c>
      <c r="H110" s="8">
        <v>15000</v>
      </c>
      <c r="I110" s="8">
        <v>15000</v>
      </c>
      <c r="J110" s="8">
        <v>15000</v>
      </c>
      <c r="K110" s="8">
        <v>15000</v>
      </c>
      <c r="L110" s="8">
        <v>15000</v>
      </c>
      <c r="M110" s="147"/>
    </row>
    <row r="111" spans="1:13" ht="141" thickBot="1" x14ac:dyDescent="0.3">
      <c r="A111" s="9" t="s">
        <v>243</v>
      </c>
      <c r="B111" s="8" t="s">
        <v>244</v>
      </c>
      <c r="C111" s="8" t="s">
        <v>149</v>
      </c>
      <c r="D111" s="8" t="s">
        <v>161</v>
      </c>
      <c r="E111" s="8">
        <v>131500</v>
      </c>
      <c r="F111" s="8">
        <v>18000</v>
      </c>
      <c r="G111" s="8">
        <v>13500</v>
      </c>
      <c r="H111" s="8">
        <v>20000</v>
      </c>
      <c r="I111" s="8">
        <v>20000</v>
      </c>
      <c r="J111" s="8">
        <v>20000</v>
      </c>
      <c r="K111" s="8">
        <v>20000</v>
      </c>
      <c r="L111" s="8">
        <v>20000</v>
      </c>
      <c r="M111" s="8" t="s">
        <v>245</v>
      </c>
    </row>
    <row r="112" spans="1:13" ht="409.6" thickBot="1" x14ac:dyDescent="0.3">
      <c r="A112" s="9" t="s">
        <v>246</v>
      </c>
      <c r="B112" s="8" t="s">
        <v>247</v>
      </c>
      <c r="C112" s="8" t="s">
        <v>151</v>
      </c>
      <c r="D112" s="8" t="s">
        <v>161</v>
      </c>
      <c r="E112" s="8">
        <v>100500</v>
      </c>
      <c r="F112" s="8">
        <v>22500</v>
      </c>
      <c r="G112" s="8">
        <v>13000</v>
      </c>
      <c r="H112" s="8">
        <v>13000</v>
      </c>
      <c r="I112" s="8">
        <v>13000</v>
      </c>
      <c r="J112" s="8">
        <v>13000</v>
      </c>
      <c r="K112" s="8">
        <v>13000</v>
      </c>
      <c r="L112" s="8">
        <v>13000</v>
      </c>
      <c r="M112" s="10" t="s">
        <v>248</v>
      </c>
    </row>
    <row r="113" spans="1:13" ht="409.6" thickBot="1" x14ac:dyDescent="0.3">
      <c r="A113" s="9" t="s">
        <v>249</v>
      </c>
      <c r="B113" s="8" t="s">
        <v>250</v>
      </c>
      <c r="C113" s="8" t="s">
        <v>151</v>
      </c>
      <c r="D113" s="8" t="s">
        <v>161</v>
      </c>
      <c r="E113" s="8">
        <v>84000</v>
      </c>
      <c r="F113" s="8">
        <v>12000</v>
      </c>
      <c r="G113" s="8">
        <v>12000</v>
      </c>
      <c r="H113" s="8">
        <v>12000</v>
      </c>
      <c r="I113" s="8">
        <v>12000</v>
      </c>
      <c r="J113" s="8">
        <v>12000</v>
      </c>
      <c r="K113" s="8">
        <v>12000</v>
      </c>
      <c r="L113" s="8">
        <v>12000</v>
      </c>
      <c r="M113" s="11" t="s">
        <v>251</v>
      </c>
    </row>
    <row r="114" spans="1:13" ht="409.6" thickBot="1" x14ac:dyDescent="0.3">
      <c r="A114" s="9" t="s">
        <v>252</v>
      </c>
      <c r="B114" s="8" t="s">
        <v>225</v>
      </c>
      <c r="C114" s="8" t="s">
        <v>151</v>
      </c>
      <c r="D114" s="8" t="s">
        <v>253</v>
      </c>
      <c r="E114" s="8">
        <v>52500</v>
      </c>
      <c r="F114" s="8">
        <v>7500</v>
      </c>
      <c r="G114" s="8">
        <v>7500</v>
      </c>
      <c r="H114" s="8">
        <v>7500</v>
      </c>
      <c r="I114" s="8">
        <v>7500</v>
      </c>
      <c r="J114" s="8">
        <v>7500</v>
      </c>
      <c r="K114" s="8">
        <v>7500</v>
      </c>
      <c r="L114" s="8">
        <v>7500</v>
      </c>
      <c r="M114" s="8" t="s">
        <v>254</v>
      </c>
    </row>
    <row r="115" spans="1:13" ht="88.5" customHeight="1" thickBot="1" x14ac:dyDescent="0.3">
      <c r="A115" s="145" t="s">
        <v>255</v>
      </c>
      <c r="B115" s="145" t="s">
        <v>256</v>
      </c>
      <c r="C115" s="145" t="s">
        <v>151</v>
      </c>
      <c r="D115" s="8" t="s">
        <v>148</v>
      </c>
      <c r="E115" s="8">
        <v>329000</v>
      </c>
      <c r="F115" s="8">
        <v>47000</v>
      </c>
      <c r="G115" s="8">
        <v>47000</v>
      </c>
      <c r="H115" s="8">
        <v>47000</v>
      </c>
      <c r="I115" s="8">
        <v>47000</v>
      </c>
      <c r="J115" s="8">
        <v>47000</v>
      </c>
      <c r="K115" s="8">
        <v>47000</v>
      </c>
      <c r="L115" s="8">
        <v>47000</v>
      </c>
      <c r="M115" s="145" t="s">
        <v>257</v>
      </c>
    </row>
    <row r="116" spans="1:13" ht="51.75" thickBot="1" x14ac:dyDescent="0.3">
      <c r="A116" s="146"/>
      <c r="B116" s="146"/>
      <c r="C116" s="147"/>
      <c r="D116" s="8" t="s">
        <v>161</v>
      </c>
      <c r="E116" s="8">
        <v>224000</v>
      </c>
      <c r="F116" s="8">
        <v>32000</v>
      </c>
      <c r="G116" s="8">
        <v>32000</v>
      </c>
      <c r="H116" s="8">
        <v>32000</v>
      </c>
      <c r="I116" s="8">
        <v>32000</v>
      </c>
      <c r="J116" s="8">
        <v>32000</v>
      </c>
      <c r="K116" s="8">
        <v>32000</v>
      </c>
      <c r="L116" s="8">
        <v>32000</v>
      </c>
      <c r="M116" s="146"/>
    </row>
    <row r="117" spans="1:13" ht="39" thickBot="1" x14ac:dyDescent="0.3">
      <c r="A117" s="147"/>
      <c r="B117" s="147"/>
      <c r="C117" s="8" t="s">
        <v>149</v>
      </c>
      <c r="D117" s="8" t="s">
        <v>196</v>
      </c>
      <c r="E117" s="8">
        <v>105000</v>
      </c>
      <c r="F117" s="8">
        <v>15000</v>
      </c>
      <c r="G117" s="8">
        <v>15000</v>
      </c>
      <c r="H117" s="8">
        <v>15000</v>
      </c>
      <c r="I117" s="8">
        <v>15000</v>
      </c>
      <c r="J117" s="8">
        <v>15000</v>
      </c>
      <c r="K117" s="8">
        <v>15000</v>
      </c>
      <c r="L117" s="8">
        <v>15000</v>
      </c>
      <c r="M117" s="147"/>
    </row>
    <row r="118" spans="1:13" ht="153.75" thickBot="1" x14ac:dyDescent="0.3">
      <c r="A118" s="9" t="s">
        <v>258</v>
      </c>
      <c r="B118" s="8" t="s">
        <v>259</v>
      </c>
      <c r="C118" s="8" t="s">
        <v>151</v>
      </c>
      <c r="D118" s="8" t="s">
        <v>161</v>
      </c>
      <c r="E118" s="8">
        <v>10000</v>
      </c>
      <c r="F118" s="8">
        <v>5000</v>
      </c>
      <c r="G118" s="8">
        <v>5000</v>
      </c>
      <c r="H118" s="8" t="s">
        <v>0</v>
      </c>
      <c r="I118" s="8" t="s">
        <v>0</v>
      </c>
      <c r="J118" s="8" t="s">
        <v>0</v>
      </c>
      <c r="K118" s="8" t="s">
        <v>0</v>
      </c>
      <c r="L118" s="8" t="s">
        <v>0</v>
      </c>
      <c r="M118" s="8" t="s">
        <v>260</v>
      </c>
    </row>
    <row r="119" spans="1:13" ht="88.5" customHeight="1" thickBot="1" x14ac:dyDescent="0.3">
      <c r="A119" s="145" t="s">
        <v>261</v>
      </c>
      <c r="B119" s="145" t="s">
        <v>262</v>
      </c>
      <c r="C119" s="145" t="s">
        <v>151</v>
      </c>
      <c r="D119" s="8" t="s">
        <v>148</v>
      </c>
      <c r="E119" s="8">
        <v>56000</v>
      </c>
      <c r="F119" s="8">
        <v>8000</v>
      </c>
      <c r="G119" s="8">
        <v>8000</v>
      </c>
      <c r="H119" s="8">
        <v>8000</v>
      </c>
      <c r="I119" s="8">
        <v>8000</v>
      </c>
      <c r="J119" s="8">
        <v>8000</v>
      </c>
      <c r="K119" s="8">
        <v>8000</v>
      </c>
      <c r="L119" s="8">
        <v>8000</v>
      </c>
      <c r="M119" s="145" t="s">
        <v>254</v>
      </c>
    </row>
    <row r="120" spans="1:13" ht="51.75" thickBot="1" x14ac:dyDescent="0.3">
      <c r="A120" s="146"/>
      <c r="B120" s="146"/>
      <c r="C120" s="147"/>
      <c r="D120" s="8" t="s">
        <v>161</v>
      </c>
      <c r="E120" s="8">
        <v>28000</v>
      </c>
      <c r="F120" s="8">
        <v>4000</v>
      </c>
      <c r="G120" s="8">
        <v>4000</v>
      </c>
      <c r="H120" s="8">
        <v>4000</v>
      </c>
      <c r="I120" s="8">
        <v>4000</v>
      </c>
      <c r="J120" s="8">
        <v>4000</v>
      </c>
      <c r="K120" s="8">
        <v>4000</v>
      </c>
      <c r="L120" s="8">
        <v>4000</v>
      </c>
      <c r="M120" s="146"/>
    </row>
    <row r="121" spans="1:13" ht="39" thickBot="1" x14ac:dyDescent="0.3">
      <c r="A121" s="147"/>
      <c r="B121" s="147"/>
      <c r="C121" s="8" t="s">
        <v>149</v>
      </c>
      <c r="D121" s="8" t="s">
        <v>196</v>
      </c>
      <c r="E121" s="8">
        <v>28000</v>
      </c>
      <c r="F121" s="8">
        <v>4000</v>
      </c>
      <c r="G121" s="8">
        <v>4000</v>
      </c>
      <c r="H121" s="8">
        <v>4000</v>
      </c>
      <c r="I121" s="8">
        <v>4000</v>
      </c>
      <c r="J121" s="8">
        <v>4000</v>
      </c>
      <c r="K121" s="8">
        <v>4000</v>
      </c>
      <c r="L121" s="8">
        <v>4000</v>
      </c>
      <c r="M121" s="147"/>
    </row>
    <row r="122" spans="1:13" ht="88.5" customHeight="1" thickBot="1" x14ac:dyDescent="0.3">
      <c r="A122" s="145" t="s">
        <v>263</v>
      </c>
      <c r="B122" s="145" t="s">
        <v>264</v>
      </c>
      <c r="C122" s="145" t="s">
        <v>151</v>
      </c>
      <c r="D122" s="8" t="s">
        <v>148</v>
      </c>
      <c r="E122" s="8">
        <v>260000</v>
      </c>
      <c r="F122" s="8">
        <v>30000</v>
      </c>
      <c r="G122" s="8">
        <v>30000</v>
      </c>
      <c r="H122" s="8">
        <v>40000</v>
      </c>
      <c r="I122" s="8">
        <v>40000</v>
      </c>
      <c r="J122" s="8">
        <v>40000</v>
      </c>
      <c r="K122" s="8">
        <v>40000</v>
      </c>
      <c r="L122" s="8">
        <v>40000</v>
      </c>
      <c r="M122" s="145" t="s">
        <v>265</v>
      </c>
    </row>
    <row r="123" spans="1:13" ht="51.75" thickBot="1" x14ac:dyDescent="0.3">
      <c r="A123" s="146"/>
      <c r="B123" s="146"/>
      <c r="C123" s="147"/>
      <c r="D123" s="8" t="s">
        <v>161</v>
      </c>
      <c r="E123" s="8">
        <v>190000</v>
      </c>
      <c r="F123" s="8">
        <v>20000</v>
      </c>
      <c r="G123" s="8">
        <v>20000</v>
      </c>
      <c r="H123" s="8">
        <v>30000</v>
      </c>
      <c r="I123" s="8">
        <v>30000</v>
      </c>
      <c r="J123" s="8">
        <v>30000</v>
      </c>
      <c r="K123" s="8">
        <v>30000</v>
      </c>
      <c r="L123" s="8">
        <v>30000</v>
      </c>
      <c r="M123" s="146"/>
    </row>
    <row r="124" spans="1:13" ht="39" thickBot="1" x14ac:dyDescent="0.3">
      <c r="A124" s="147"/>
      <c r="B124" s="147"/>
      <c r="C124" s="8" t="s">
        <v>149</v>
      </c>
      <c r="D124" s="8" t="s">
        <v>196</v>
      </c>
      <c r="E124" s="8">
        <v>70000</v>
      </c>
      <c r="F124" s="8">
        <v>10000</v>
      </c>
      <c r="G124" s="8">
        <v>10000</v>
      </c>
      <c r="H124" s="8">
        <v>10000</v>
      </c>
      <c r="I124" s="8">
        <v>10000</v>
      </c>
      <c r="J124" s="8">
        <v>10000</v>
      </c>
      <c r="K124" s="8">
        <v>10000</v>
      </c>
      <c r="L124" s="8">
        <v>10000</v>
      </c>
      <c r="M124" s="147"/>
    </row>
    <row r="125" spans="1:13" ht="88.5" customHeight="1" thickBot="1" x14ac:dyDescent="0.3">
      <c r="A125" s="145" t="s">
        <v>266</v>
      </c>
      <c r="B125" s="145" t="s">
        <v>267</v>
      </c>
      <c r="C125" s="145" t="s">
        <v>151</v>
      </c>
      <c r="D125" s="8" t="s">
        <v>148</v>
      </c>
      <c r="E125" s="8">
        <v>95000</v>
      </c>
      <c r="F125" s="8">
        <v>10000</v>
      </c>
      <c r="G125" s="8">
        <v>10000</v>
      </c>
      <c r="H125" s="8">
        <v>15000</v>
      </c>
      <c r="I125" s="8">
        <v>15000</v>
      </c>
      <c r="J125" s="8">
        <v>15000</v>
      </c>
      <c r="K125" s="8">
        <v>15000</v>
      </c>
      <c r="L125" s="8">
        <v>15000</v>
      </c>
      <c r="M125" s="145" t="s">
        <v>268</v>
      </c>
    </row>
    <row r="126" spans="1:13" ht="51.75" thickBot="1" x14ac:dyDescent="0.3">
      <c r="A126" s="146"/>
      <c r="B126" s="146"/>
      <c r="C126" s="147"/>
      <c r="D126" s="8" t="s">
        <v>161</v>
      </c>
      <c r="E126" s="8">
        <v>60000</v>
      </c>
      <c r="F126" s="8">
        <v>5000</v>
      </c>
      <c r="G126" s="8">
        <v>5000</v>
      </c>
      <c r="H126" s="8">
        <v>10000</v>
      </c>
      <c r="I126" s="8">
        <v>10000</v>
      </c>
      <c r="J126" s="8">
        <v>10000</v>
      </c>
      <c r="K126" s="8">
        <v>10000</v>
      </c>
      <c r="L126" s="8">
        <v>10000</v>
      </c>
      <c r="M126" s="146"/>
    </row>
    <row r="127" spans="1:13" ht="39" thickBot="1" x14ac:dyDescent="0.3">
      <c r="A127" s="147"/>
      <c r="B127" s="147"/>
      <c r="C127" s="8" t="s">
        <v>149</v>
      </c>
      <c r="D127" s="8" t="s">
        <v>196</v>
      </c>
      <c r="E127" s="8">
        <v>35000</v>
      </c>
      <c r="F127" s="8">
        <v>5000</v>
      </c>
      <c r="G127" s="8">
        <v>5000</v>
      </c>
      <c r="H127" s="8">
        <v>5000</v>
      </c>
      <c r="I127" s="8">
        <v>5000</v>
      </c>
      <c r="J127" s="8">
        <v>5000</v>
      </c>
      <c r="K127" s="8">
        <v>5000</v>
      </c>
      <c r="L127" s="8">
        <v>5000</v>
      </c>
      <c r="M127" s="146"/>
    </row>
    <row r="128" spans="1:13" ht="64.5" thickBot="1" x14ac:dyDescent="0.3">
      <c r="A128" s="9" t="s">
        <v>269</v>
      </c>
      <c r="B128" s="8" t="s">
        <v>270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47"/>
    </row>
    <row r="129" spans="1:13" ht="135.75" thickBot="1" x14ac:dyDescent="0.3">
      <c r="A129" s="9" t="s">
        <v>271</v>
      </c>
      <c r="B129" s="8" t="s">
        <v>272</v>
      </c>
      <c r="C129" s="8" t="s">
        <v>149</v>
      </c>
      <c r="D129" s="8" t="s">
        <v>145</v>
      </c>
      <c r="E129" s="8" t="s">
        <v>273</v>
      </c>
      <c r="F129" s="8" t="s">
        <v>273</v>
      </c>
      <c r="G129" s="8" t="s">
        <v>273</v>
      </c>
      <c r="H129" s="8" t="s">
        <v>274</v>
      </c>
      <c r="I129" s="8" t="s">
        <v>274</v>
      </c>
      <c r="J129" s="8" t="s">
        <v>274</v>
      </c>
      <c r="K129" s="8" t="s">
        <v>274</v>
      </c>
      <c r="L129" s="8" t="s">
        <v>274</v>
      </c>
      <c r="M129" s="10" t="s">
        <v>275</v>
      </c>
    </row>
    <row r="130" spans="1:13" ht="192" thickBot="1" x14ac:dyDescent="0.3">
      <c r="A130" s="9" t="s">
        <v>276</v>
      </c>
      <c r="B130" s="8" t="s">
        <v>277</v>
      </c>
      <c r="C130" s="8" t="s">
        <v>151</v>
      </c>
      <c r="D130" s="8" t="s">
        <v>138</v>
      </c>
      <c r="E130" s="8" t="s">
        <v>278</v>
      </c>
      <c r="F130" s="8" t="s">
        <v>278</v>
      </c>
      <c r="G130" s="8" t="s">
        <v>278</v>
      </c>
      <c r="H130" s="8" t="s">
        <v>279</v>
      </c>
      <c r="I130" s="8" t="s">
        <v>279</v>
      </c>
      <c r="J130" s="8" t="s">
        <v>279</v>
      </c>
      <c r="K130" s="8" t="s">
        <v>279</v>
      </c>
      <c r="L130" s="8" t="s">
        <v>279</v>
      </c>
      <c r="M130" s="10" t="s">
        <v>280</v>
      </c>
    </row>
    <row r="131" spans="1:13" ht="15.75" thickBot="1" x14ac:dyDescent="0.3">
      <c r="A131" s="145"/>
      <c r="B131" s="145" t="s">
        <v>281</v>
      </c>
      <c r="C131" s="145"/>
      <c r="D131" s="8" t="s">
        <v>148</v>
      </c>
      <c r="E131" s="8">
        <v>13401020</v>
      </c>
      <c r="F131" s="8">
        <v>1913860</v>
      </c>
      <c r="G131" s="8">
        <v>1927860</v>
      </c>
      <c r="H131" s="8">
        <v>1911860</v>
      </c>
      <c r="I131" s="8">
        <v>1911860</v>
      </c>
      <c r="J131" s="8">
        <v>1911860</v>
      </c>
      <c r="K131" s="8">
        <v>1911860</v>
      </c>
      <c r="L131" s="8">
        <v>1911860</v>
      </c>
      <c r="M131" s="145"/>
    </row>
    <row r="132" spans="1:13" ht="51.75" thickBot="1" x14ac:dyDescent="0.3">
      <c r="A132" s="146"/>
      <c r="B132" s="146"/>
      <c r="C132" s="146"/>
      <c r="D132" s="8" t="s">
        <v>161</v>
      </c>
      <c r="E132" s="8">
        <v>2488500</v>
      </c>
      <c r="F132" s="8">
        <v>355500</v>
      </c>
      <c r="G132" s="8">
        <v>355500</v>
      </c>
      <c r="H132" s="8">
        <v>355500</v>
      </c>
      <c r="I132" s="8">
        <v>355500</v>
      </c>
      <c r="J132" s="8">
        <v>355500</v>
      </c>
      <c r="K132" s="8">
        <v>355500</v>
      </c>
      <c r="L132" s="8">
        <v>355500</v>
      </c>
      <c r="M132" s="146"/>
    </row>
    <row r="133" spans="1:13" ht="39" thickBot="1" x14ac:dyDescent="0.3">
      <c r="A133" s="146"/>
      <c r="B133" s="146"/>
      <c r="C133" s="146"/>
      <c r="D133" s="8" t="s">
        <v>196</v>
      </c>
      <c r="E133" s="8">
        <v>992400</v>
      </c>
      <c r="F133" s="8">
        <v>141200</v>
      </c>
      <c r="G133" s="8">
        <v>155200</v>
      </c>
      <c r="H133" s="8">
        <v>139200</v>
      </c>
      <c r="I133" s="8">
        <v>139200</v>
      </c>
      <c r="J133" s="8">
        <v>139200</v>
      </c>
      <c r="K133" s="8">
        <v>139200</v>
      </c>
      <c r="L133" s="8">
        <v>139200</v>
      </c>
      <c r="M133" s="146"/>
    </row>
    <row r="134" spans="1:13" ht="39" thickBot="1" x14ac:dyDescent="0.3">
      <c r="A134" s="146"/>
      <c r="B134" s="146"/>
      <c r="C134" s="146"/>
      <c r="D134" s="8" t="s">
        <v>156</v>
      </c>
      <c r="E134" s="8">
        <v>116620</v>
      </c>
      <c r="F134" s="8">
        <v>16660</v>
      </c>
      <c r="G134" s="8">
        <v>16660</v>
      </c>
      <c r="H134" s="8">
        <v>16660</v>
      </c>
      <c r="I134" s="8">
        <v>16660</v>
      </c>
      <c r="J134" s="8">
        <v>16660</v>
      </c>
      <c r="K134" s="8">
        <v>16660</v>
      </c>
      <c r="L134" s="8">
        <v>16660</v>
      </c>
      <c r="M134" s="146"/>
    </row>
    <row r="135" spans="1:13" ht="39" thickBot="1" x14ac:dyDescent="0.3">
      <c r="A135" s="147"/>
      <c r="B135" s="147"/>
      <c r="C135" s="147"/>
      <c r="D135" s="8" t="s">
        <v>145</v>
      </c>
      <c r="E135" s="8">
        <v>9803500</v>
      </c>
      <c r="F135" s="8">
        <v>1400500</v>
      </c>
      <c r="G135" s="8">
        <v>1400500</v>
      </c>
      <c r="H135" s="8">
        <v>1400500</v>
      </c>
      <c r="I135" s="8">
        <v>1400500</v>
      </c>
      <c r="J135" s="8">
        <v>1400500</v>
      </c>
      <c r="K135" s="8">
        <v>1400500</v>
      </c>
      <c r="L135" s="8">
        <v>1400500</v>
      </c>
      <c r="M135" s="147"/>
    </row>
    <row r="136" spans="1:13" ht="15.75" thickBot="1" x14ac:dyDescent="0.3">
      <c r="A136" s="145" t="s">
        <v>147</v>
      </c>
      <c r="B136" s="145" t="s">
        <v>282</v>
      </c>
      <c r="C136" s="145" t="s">
        <v>147</v>
      </c>
      <c r="D136" s="8" t="s">
        <v>148</v>
      </c>
      <c r="E136" s="8">
        <v>13646020</v>
      </c>
      <c r="F136" s="8">
        <v>1944860</v>
      </c>
      <c r="G136" s="8">
        <v>1949360</v>
      </c>
      <c r="H136" s="8">
        <v>1950360</v>
      </c>
      <c r="I136" s="8">
        <v>1950360</v>
      </c>
      <c r="J136" s="8">
        <v>1950360</v>
      </c>
      <c r="K136" s="8">
        <v>1950360</v>
      </c>
      <c r="L136" s="8">
        <v>1950360</v>
      </c>
      <c r="M136" s="145" t="s">
        <v>147</v>
      </c>
    </row>
    <row r="137" spans="1:13" ht="51.75" thickBot="1" x14ac:dyDescent="0.3">
      <c r="A137" s="146"/>
      <c r="B137" s="146"/>
      <c r="C137" s="146"/>
      <c r="D137" s="8" t="s">
        <v>161</v>
      </c>
      <c r="E137" s="8">
        <v>2548000</v>
      </c>
      <c r="F137" s="8">
        <v>364000</v>
      </c>
      <c r="G137" s="8">
        <v>364000</v>
      </c>
      <c r="H137" s="8">
        <v>364000</v>
      </c>
      <c r="I137" s="8">
        <v>364000</v>
      </c>
      <c r="J137" s="8">
        <v>364000</v>
      </c>
      <c r="K137" s="8">
        <v>364000</v>
      </c>
      <c r="L137" s="8">
        <v>364000</v>
      </c>
      <c r="M137" s="146"/>
    </row>
    <row r="138" spans="1:13" ht="39" thickBot="1" x14ac:dyDescent="0.3">
      <c r="A138" s="146"/>
      <c r="B138" s="146"/>
      <c r="C138" s="146"/>
      <c r="D138" s="8" t="s">
        <v>196</v>
      </c>
      <c r="E138" s="8">
        <v>992400</v>
      </c>
      <c r="F138" s="8">
        <v>141200</v>
      </c>
      <c r="G138" s="8">
        <v>155200</v>
      </c>
      <c r="H138" s="8">
        <v>139200</v>
      </c>
      <c r="I138" s="8">
        <v>139200</v>
      </c>
      <c r="J138" s="8">
        <v>139200</v>
      </c>
      <c r="K138" s="8">
        <v>139200</v>
      </c>
      <c r="L138" s="8">
        <v>139200</v>
      </c>
      <c r="M138" s="146"/>
    </row>
    <row r="139" spans="1:13" ht="39" thickBot="1" x14ac:dyDescent="0.3">
      <c r="A139" s="146"/>
      <c r="B139" s="146"/>
      <c r="C139" s="146"/>
      <c r="D139" s="8" t="s">
        <v>156</v>
      </c>
      <c r="E139" s="8">
        <v>116620</v>
      </c>
      <c r="F139" s="8">
        <v>16660</v>
      </c>
      <c r="G139" s="8">
        <v>16660</v>
      </c>
      <c r="H139" s="8">
        <v>16660</v>
      </c>
      <c r="I139" s="8">
        <v>16660</v>
      </c>
      <c r="J139" s="8">
        <v>16660</v>
      </c>
      <c r="K139" s="8">
        <v>16660</v>
      </c>
      <c r="L139" s="8">
        <v>16660</v>
      </c>
      <c r="M139" s="146"/>
    </row>
    <row r="140" spans="1:13" ht="39" thickBot="1" x14ac:dyDescent="0.3">
      <c r="A140" s="147"/>
      <c r="B140" s="147"/>
      <c r="C140" s="147"/>
      <c r="D140" s="8" t="s">
        <v>145</v>
      </c>
      <c r="E140" s="8">
        <v>9989000</v>
      </c>
      <c r="F140" s="8">
        <v>1423000</v>
      </c>
      <c r="G140" s="8">
        <v>1413500</v>
      </c>
      <c r="H140" s="8">
        <v>1430500</v>
      </c>
      <c r="I140" s="8">
        <v>1430500</v>
      </c>
      <c r="J140" s="8">
        <v>1430500</v>
      </c>
      <c r="K140" s="8">
        <v>1430500</v>
      </c>
      <c r="L140" s="8">
        <v>1430500</v>
      </c>
      <c r="M140" s="147"/>
    </row>
    <row r="141" spans="1:13" ht="15.75" thickBot="1" x14ac:dyDescent="0.3">
      <c r="A141" s="145" t="s">
        <v>147</v>
      </c>
      <c r="B141" s="145" t="s">
        <v>283</v>
      </c>
      <c r="C141" s="145" t="s">
        <v>149</v>
      </c>
      <c r="D141" s="8" t="s">
        <v>284</v>
      </c>
      <c r="E141" s="8">
        <v>12171020</v>
      </c>
      <c r="F141" s="8">
        <v>1733360</v>
      </c>
      <c r="G141" s="8">
        <v>1733360</v>
      </c>
      <c r="H141" s="8">
        <v>1740860</v>
      </c>
      <c r="I141" s="8">
        <v>1740860</v>
      </c>
      <c r="J141" s="8">
        <v>1740860</v>
      </c>
      <c r="K141" s="8">
        <v>1740860</v>
      </c>
      <c r="L141" s="8">
        <v>1740860</v>
      </c>
      <c r="M141" s="145" t="s">
        <v>147</v>
      </c>
    </row>
    <row r="142" spans="1:13" ht="51.75" thickBot="1" x14ac:dyDescent="0.3">
      <c r="A142" s="146"/>
      <c r="B142" s="146"/>
      <c r="C142" s="146"/>
      <c r="D142" s="8" t="s">
        <v>161</v>
      </c>
      <c r="E142" s="8">
        <v>1073000</v>
      </c>
      <c r="F142" s="8">
        <v>152500</v>
      </c>
      <c r="G142" s="8">
        <v>148000</v>
      </c>
      <c r="H142" s="8">
        <v>154500</v>
      </c>
      <c r="I142" s="8">
        <v>154500</v>
      </c>
      <c r="J142" s="8">
        <v>154500</v>
      </c>
      <c r="K142" s="8">
        <v>154500</v>
      </c>
      <c r="L142" s="8">
        <v>154500</v>
      </c>
      <c r="M142" s="146"/>
    </row>
    <row r="143" spans="1:13" ht="39" thickBot="1" x14ac:dyDescent="0.3">
      <c r="A143" s="146"/>
      <c r="B143" s="146"/>
      <c r="C143" s="146"/>
      <c r="D143" s="8" t="s">
        <v>196</v>
      </c>
      <c r="E143" s="8">
        <v>992400</v>
      </c>
      <c r="F143" s="8">
        <v>141200</v>
      </c>
      <c r="G143" s="8">
        <v>155200</v>
      </c>
      <c r="H143" s="8">
        <v>139200</v>
      </c>
      <c r="I143" s="8">
        <v>139200</v>
      </c>
      <c r="J143" s="8">
        <v>139200</v>
      </c>
      <c r="K143" s="8">
        <v>139200</v>
      </c>
      <c r="L143" s="8">
        <v>139200</v>
      </c>
      <c r="M143" s="146"/>
    </row>
    <row r="144" spans="1:13" ht="39" thickBot="1" x14ac:dyDescent="0.3">
      <c r="A144" s="146"/>
      <c r="B144" s="146"/>
      <c r="C144" s="146"/>
      <c r="D144" s="8" t="s">
        <v>156</v>
      </c>
      <c r="E144" s="8">
        <v>116620</v>
      </c>
      <c r="F144" s="8">
        <v>16660</v>
      </c>
      <c r="G144" s="8">
        <v>16660</v>
      </c>
      <c r="H144" s="8">
        <v>16660</v>
      </c>
      <c r="I144" s="8">
        <v>16660</v>
      </c>
      <c r="J144" s="8">
        <v>16660</v>
      </c>
      <c r="K144" s="8">
        <v>16660</v>
      </c>
      <c r="L144" s="8">
        <v>16660</v>
      </c>
      <c r="M144" s="146"/>
    </row>
    <row r="145" spans="1:13" ht="39" thickBot="1" x14ac:dyDescent="0.3">
      <c r="A145" s="146"/>
      <c r="B145" s="146"/>
      <c r="C145" s="147"/>
      <c r="D145" s="8" t="s">
        <v>145</v>
      </c>
      <c r="E145" s="8">
        <v>9989000</v>
      </c>
      <c r="F145" s="8">
        <v>1423000</v>
      </c>
      <c r="G145" s="8">
        <v>1413500</v>
      </c>
      <c r="H145" s="8">
        <v>1430500</v>
      </c>
      <c r="I145" s="8">
        <v>1430500</v>
      </c>
      <c r="J145" s="8">
        <v>1430500</v>
      </c>
      <c r="K145" s="8">
        <v>1430500</v>
      </c>
      <c r="L145" s="8">
        <v>1430500</v>
      </c>
      <c r="M145" s="147"/>
    </row>
    <row r="146" spans="1:13" ht="88.5" customHeight="1" thickBot="1" x14ac:dyDescent="0.3">
      <c r="A146" s="146"/>
      <c r="B146" s="146"/>
      <c r="C146" s="145" t="s">
        <v>151</v>
      </c>
      <c r="D146" s="8" t="s">
        <v>148</v>
      </c>
      <c r="E146" s="8">
        <v>1475000</v>
      </c>
      <c r="F146" s="8">
        <v>211500</v>
      </c>
      <c r="G146" s="8">
        <v>216000</v>
      </c>
      <c r="H146" s="8">
        <v>209500</v>
      </c>
      <c r="I146" s="8">
        <v>209500</v>
      </c>
      <c r="J146" s="8">
        <v>209500</v>
      </c>
      <c r="K146" s="8">
        <v>209500</v>
      </c>
      <c r="L146" s="8">
        <v>209500</v>
      </c>
      <c r="M146" s="145"/>
    </row>
    <row r="147" spans="1:13" ht="51.75" thickBot="1" x14ac:dyDescent="0.3">
      <c r="A147" s="147"/>
      <c r="B147" s="147"/>
      <c r="C147" s="147"/>
      <c r="D147" s="8" t="s">
        <v>161</v>
      </c>
      <c r="E147" s="8">
        <v>1475000</v>
      </c>
      <c r="F147" s="8">
        <v>211500</v>
      </c>
      <c r="G147" s="8">
        <v>216000</v>
      </c>
      <c r="H147" s="8">
        <v>209500</v>
      </c>
      <c r="I147" s="8">
        <v>209500</v>
      </c>
      <c r="J147" s="8">
        <v>209500</v>
      </c>
      <c r="K147" s="8">
        <v>209500</v>
      </c>
      <c r="L147" s="8">
        <v>209500</v>
      </c>
      <c r="M147" s="147"/>
    </row>
  </sheetData>
  <mergeCells count="128">
    <mergeCell ref="A141:A147"/>
    <mergeCell ref="B141:B147"/>
    <mergeCell ref="C141:C145"/>
    <mergeCell ref="M141:M145"/>
    <mergeCell ref="C146:C147"/>
    <mergeCell ref="M146:M147"/>
    <mergeCell ref="A131:A135"/>
    <mergeCell ref="B131:B135"/>
    <mergeCell ref="C131:C135"/>
    <mergeCell ref="M131:M135"/>
    <mergeCell ref="A136:A140"/>
    <mergeCell ref="B136:B140"/>
    <mergeCell ref="C136:C140"/>
    <mergeCell ref="M136:M140"/>
    <mergeCell ref="A122:A124"/>
    <mergeCell ref="B122:B124"/>
    <mergeCell ref="C122:C123"/>
    <mergeCell ref="M122:M124"/>
    <mergeCell ref="A125:A127"/>
    <mergeCell ref="B125:B127"/>
    <mergeCell ref="C125:C126"/>
    <mergeCell ref="M125:M128"/>
    <mergeCell ref="A115:A117"/>
    <mergeCell ref="B115:B117"/>
    <mergeCell ref="C115:C116"/>
    <mergeCell ref="M115:M117"/>
    <mergeCell ref="A119:A121"/>
    <mergeCell ref="B119:B121"/>
    <mergeCell ref="C119:C120"/>
    <mergeCell ref="M119:M121"/>
    <mergeCell ref="A104:A106"/>
    <mergeCell ref="B104:B106"/>
    <mergeCell ref="C104:C105"/>
    <mergeCell ref="M104:M106"/>
    <mergeCell ref="A108:A110"/>
    <mergeCell ref="B108:B110"/>
    <mergeCell ref="C108:C109"/>
    <mergeCell ref="M108:M110"/>
    <mergeCell ref="A97:A100"/>
    <mergeCell ref="B97:B100"/>
    <mergeCell ref="M97:M100"/>
    <mergeCell ref="C99:C100"/>
    <mergeCell ref="A101:A103"/>
    <mergeCell ref="B101:B103"/>
    <mergeCell ref="C101:C102"/>
    <mergeCell ref="M101:M103"/>
    <mergeCell ref="A82:A85"/>
    <mergeCell ref="B82:B85"/>
    <mergeCell ref="C82:C85"/>
    <mergeCell ref="M82:M85"/>
    <mergeCell ref="A86:A89"/>
    <mergeCell ref="B86:B89"/>
    <mergeCell ref="C86:C89"/>
    <mergeCell ref="M86:M89"/>
    <mergeCell ref="A71:A74"/>
    <mergeCell ref="B71:B74"/>
    <mergeCell ref="C71:C74"/>
    <mergeCell ref="M71:M81"/>
    <mergeCell ref="A75:A78"/>
    <mergeCell ref="B75:B78"/>
    <mergeCell ref="C75:C78"/>
    <mergeCell ref="A79:A81"/>
    <mergeCell ref="B79:B81"/>
    <mergeCell ref="C79:C81"/>
    <mergeCell ref="A65:A67"/>
    <mergeCell ref="B65:B67"/>
    <mergeCell ref="C65:C67"/>
    <mergeCell ref="M65:M67"/>
    <mergeCell ref="A68:A70"/>
    <mergeCell ref="B68:B70"/>
    <mergeCell ref="C68:C70"/>
    <mergeCell ref="M68:M70"/>
    <mergeCell ref="A59:A61"/>
    <mergeCell ref="B59:B61"/>
    <mergeCell ref="C59:C61"/>
    <mergeCell ref="M59:M61"/>
    <mergeCell ref="A62:A64"/>
    <mergeCell ref="B62:B64"/>
    <mergeCell ref="C62:C64"/>
    <mergeCell ref="M62:M64"/>
    <mergeCell ref="A53:A55"/>
    <mergeCell ref="B53:B55"/>
    <mergeCell ref="C53:C55"/>
    <mergeCell ref="M53:M55"/>
    <mergeCell ref="A56:A58"/>
    <mergeCell ref="B56:B58"/>
    <mergeCell ref="C56:C58"/>
    <mergeCell ref="M56:M58"/>
    <mergeCell ref="A47:A49"/>
    <mergeCell ref="B47:B49"/>
    <mergeCell ref="C47:C49"/>
    <mergeCell ref="M47:M49"/>
    <mergeCell ref="A50:A52"/>
    <mergeCell ref="B50:B52"/>
    <mergeCell ref="C50:C52"/>
    <mergeCell ref="M50:M52"/>
    <mergeCell ref="A41:A43"/>
    <mergeCell ref="B41:B43"/>
    <mergeCell ref="C41:C43"/>
    <mergeCell ref="M41:M43"/>
    <mergeCell ref="A44:A46"/>
    <mergeCell ref="B44:B46"/>
    <mergeCell ref="C44:C46"/>
    <mergeCell ref="M44:M46"/>
    <mergeCell ref="A33:M33"/>
    <mergeCell ref="A34:A37"/>
    <mergeCell ref="B34:B37"/>
    <mergeCell ref="C34:C37"/>
    <mergeCell ref="M34:M37"/>
    <mergeCell ref="A38:A40"/>
    <mergeCell ref="B38:B40"/>
    <mergeCell ref="C38:C40"/>
    <mergeCell ref="M38:M40"/>
    <mergeCell ref="A5:M5"/>
    <mergeCell ref="A6:M6"/>
    <mergeCell ref="A15:M15"/>
    <mergeCell ref="A30:A32"/>
    <mergeCell ref="B30:B32"/>
    <mergeCell ref="C30:C32"/>
    <mergeCell ref="M30:M32"/>
    <mergeCell ref="A1:A3"/>
    <mergeCell ref="B1:B3"/>
    <mergeCell ref="C1:C3"/>
    <mergeCell ref="D1:D3"/>
    <mergeCell ref="F1:L1"/>
    <mergeCell ref="M1:M4"/>
    <mergeCell ref="E2:E3"/>
    <mergeCell ref="F2:L2"/>
  </mergeCells>
  <hyperlinks>
    <hyperlink ref="M91" location="Par1778" display="Par1778"/>
    <hyperlink ref="M92" location="Par1800" display="Par1800"/>
    <hyperlink ref="M112" location="Par1114" display="Par1114"/>
    <hyperlink ref="M129" location="Par1821" display="Par1821"/>
    <hyperlink ref="M130" location="Par1821" display="Par182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70" zoomScaleNormal="70" workbookViewId="0">
      <selection activeCell="A3" sqref="A3:K3"/>
    </sheetView>
  </sheetViews>
  <sheetFormatPr defaultColWidth="8.85546875" defaultRowHeight="15" x14ac:dyDescent="0.25"/>
  <cols>
    <col min="1" max="1" width="5.85546875" style="64" customWidth="1"/>
    <col min="2" max="2" width="12.7109375" style="64" customWidth="1"/>
    <col min="3" max="3" width="35.42578125" style="64" customWidth="1"/>
    <col min="4" max="4" width="11.7109375" style="64" customWidth="1"/>
    <col min="5" max="5" width="17.7109375" style="64" customWidth="1"/>
    <col min="6" max="6" width="12.5703125" style="64" customWidth="1"/>
    <col min="7" max="8" width="10" style="64" customWidth="1"/>
    <col min="9" max="9" width="15.5703125" style="64" customWidth="1"/>
    <col min="10" max="10" width="14.140625" style="64" customWidth="1"/>
    <col min="11" max="11" width="42.28515625" style="64" customWidth="1"/>
    <col min="12" max="16384" width="8.85546875" style="64"/>
  </cols>
  <sheetData>
    <row r="1" spans="1:16" x14ac:dyDescent="0.25">
      <c r="K1" s="65"/>
    </row>
    <row r="2" spans="1:16" x14ac:dyDescent="0.25">
      <c r="K2" s="65"/>
    </row>
    <row r="3" spans="1:16" ht="35.450000000000003" customHeight="1" x14ac:dyDescent="0.25">
      <c r="A3" s="152" t="s">
        <v>485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5" spans="1:16" x14ac:dyDescent="0.25">
      <c r="A5" s="151" t="s">
        <v>466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6" ht="61.9" customHeight="1" x14ac:dyDescent="0.25">
      <c r="A6" s="154" t="s">
        <v>6</v>
      </c>
      <c r="B6" s="154" t="s">
        <v>451</v>
      </c>
      <c r="C6" s="154" t="s">
        <v>452</v>
      </c>
      <c r="D6" s="154" t="s">
        <v>453</v>
      </c>
      <c r="E6" s="154" t="s">
        <v>454</v>
      </c>
      <c r="F6" s="154" t="s">
        <v>455</v>
      </c>
      <c r="G6" s="154" t="s">
        <v>458</v>
      </c>
      <c r="H6" s="154"/>
      <c r="I6" s="154"/>
      <c r="J6" s="154"/>
      <c r="K6" s="155" t="s">
        <v>457</v>
      </c>
      <c r="L6" s="68"/>
      <c r="M6" s="68"/>
      <c r="N6" s="68"/>
      <c r="O6" s="68"/>
      <c r="P6" s="68"/>
    </row>
    <row r="7" spans="1:16" ht="84" customHeight="1" x14ac:dyDescent="0.25">
      <c r="A7" s="154"/>
      <c r="B7" s="154"/>
      <c r="C7" s="154"/>
      <c r="D7" s="154"/>
      <c r="E7" s="154"/>
      <c r="F7" s="154"/>
      <c r="G7" s="66" t="s">
        <v>456</v>
      </c>
      <c r="H7" s="69" t="s">
        <v>480</v>
      </c>
      <c r="I7" s="69" t="s">
        <v>468</v>
      </c>
      <c r="J7" s="69" t="s">
        <v>467</v>
      </c>
      <c r="K7" s="156"/>
    </row>
    <row r="8" spans="1:16" s="70" customFormat="1" ht="13.15" customHeight="1" x14ac:dyDescent="0.2">
      <c r="A8" s="67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</row>
    <row r="9" spans="1:16" ht="81" customHeight="1" x14ac:dyDescent="0.25">
      <c r="A9" s="74" t="s">
        <v>40</v>
      </c>
      <c r="B9" s="73">
        <v>601</v>
      </c>
      <c r="C9" s="73" t="s">
        <v>460</v>
      </c>
      <c r="D9" s="73" t="s">
        <v>459</v>
      </c>
      <c r="E9" s="73" t="s">
        <v>483</v>
      </c>
      <c r="F9" s="71">
        <v>2015</v>
      </c>
      <c r="G9" s="73" t="s">
        <v>463</v>
      </c>
      <c r="H9" s="72">
        <v>80</v>
      </c>
      <c r="I9" s="72">
        <v>83</v>
      </c>
      <c r="J9" s="72" t="s">
        <v>471</v>
      </c>
      <c r="K9" s="73"/>
    </row>
    <row r="10" spans="1:16" ht="108.75" customHeight="1" x14ac:dyDescent="0.25">
      <c r="A10" s="74" t="s">
        <v>289</v>
      </c>
      <c r="B10" s="73">
        <v>601</v>
      </c>
      <c r="C10" s="73" t="s">
        <v>461</v>
      </c>
      <c r="D10" s="73" t="s">
        <v>459</v>
      </c>
      <c r="E10" s="73" t="s">
        <v>483</v>
      </c>
      <c r="F10" s="71">
        <v>2015</v>
      </c>
      <c r="G10" s="73" t="s">
        <v>464</v>
      </c>
      <c r="H10" s="72">
        <v>90</v>
      </c>
      <c r="I10" s="72">
        <v>98</v>
      </c>
      <c r="J10" s="75" t="s">
        <v>472</v>
      </c>
      <c r="K10" s="73"/>
    </row>
    <row r="11" spans="1:16" ht="108.75" customHeight="1" x14ac:dyDescent="0.25">
      <c r="A11" s="74" t="s">
        <v>315</v>
      </c>
      <c r="B11" s="73">
        <v>601</v>
      </c>
      <c r="C11" s="73" t="s">
        <v>462</v>
      </c>
      <c r="D11" s="73" t="s">
        <v>459</v>
      </c>
      <c r="E11" s="73" t="s">
        <v>483</v>
      </c>
      <c r="F11" s="74">
        <v>2015</v>
      </c>
      <c r="G11" s="73" t="s">
        <v>465</v>
      </c>
      <c r="H11" s="72" t="s">
        <v>473</v>
      </c>
      <c r="I11" s="72" t="s">
        <v>474</v>
      </c>
      <c r="J11" s="75" t="s">
        <v>475</v>
      </c>
      <c r="K11" s="73"/>
    </row>
    <row r="12" spans="1:16" ht="143.25" customHeight="1" x14ac:dyDescent="0.25">
      <c r="A12" s="74"/>
      <c r="B12" s="73">
        <v>601</v>
      </c>
      <c r="C12" s="73" t="s">
        <v>481</v>
      </c>
      <c r="D12" s="73" t="s">
        <v>482</v>
      </c>
      <c r="E12" s="73" t="s">
        <v>486</v>
      </c>
      <c r="F12" s="74">
        <v>2016</v>
      </c>
      <c r="G12" s="73" t="s">
        <v>487</v>
      </c>
      <c r="H12" s="72" t="s">
        <v>488</v>
      </c>
      <c r="I12" s="72" t="s">
        <v>488</v>
      </c>
      <c r="J12" s="75" t="s">
        <v>489</v>
      </c>
      <c r="K12" s="73"/>
    </row>
    <row r="13" spans="1:16" ht="135.75" customHeight="1" x14ac:dyDescent="0.25">
      <c r="A13" s="74" t="s">
        <v>319</v>
      </c>
      <c r="B13" s="73">
        <v>601</v>
      </c>
      <c r="C13" s="78" t="s">
        <v>470</v>
      </c>
      <c r="D13" s="73" t="s">
        <v>469</v>
      </c>
      <c r="E13" s="73" t="s">
        <v>484</v>
      </c>
      <c r="F13" s="71">
        <v>2015</v>
      </c>
      <c r="G13" s="73">
        <v>15</v>
      </c>
      <c r="H13" s="72" t="s">
        <v>477</v>
      </c>
      <c r="I13" s="72" t="s">
        <v>478</v>
      </c>
      <c r="J13" s="75" t="s">
        <v>479</v>
      </c>
      <c r="K13" s="73" t="s">
        <v>476</v>
      </c>
    </row>
    <row r="14" spans="1:16" x14ac:dyDescent="0.25">
      <c r="C14" s="77"/>
    </row>
    <row r="15" spans="1:16" x14ac:dyDescent="0.25">
      <c r="C15" s="76"/>
    </row>
  </sheetData>
  <mergeCells count="10">
    <mergeCell ref="A5:K5"/>
    <mergeCell ref="A3:K3"/>
    <mergeCell ref="F6:F7"/>
    <mergeCell ref="E6:E7"/>
    <mergeCell ref="D6:D7"/>
    <mergeCell ref="C6:C7"/>
    <mergeCell ref="B6:B7"/>
    <mergeCell ref="A6:A7"/>
    <mergeCell ref="K6:K7"/>
    <mergeCell ref="G6:J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Мероприятия</vt:lpstr>
      <vt:lpstr>Лист1</vt:lpstr>
      <vt:lpstr>Лист3</vt:lpstr>
      <vt:lpstr>типовая форма 1</vt:lpstr>
      <vt:lpstr>Лист3!OLE_LINK15</vt:lpstr>
      <vt:lpstr>Мероприятия!Заголовки_для_печати</vt:lpstr>
      <vt:lpstr>'типовая форма 1'!Заголовки_для_печати</vt:lpstr>
      <vt:lpstr>Мероприятия!Область_печати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Шанаурина Лариса Ивановна</dc:creator>
  <cp:lastModifiedBy>Аскандар Маммадиевич МАГОМЕДОВ</cp:lastModifiedBy>
  <cp:lastPrinted>2015-06-17T09:35:35Z</cp:lastPrinted>
  <dcterms:created xsi:type="dcterms:W3CDTF">2012-12-28T09:34:46Z</dcterms:created>
  <dcterms:modified xsi:type="dcterms:W3CDTF">2017-03-24T15:35:18Z</dcterms:modified>
</cp:coreProperties>
</file>